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_rels/sheet1.xml.rels" ContentType="application/vnd.openxmlformats-package.relationships+xml"/>
  <Override PartName="/xl/worksheets/_rels/sheet4.xml.rels" ContentType="application/vnd.openxmlformats-package.relationships+xml"/>
  <Override PartName="/xl/worksheets/_rels/sheet5.xml.rels" ContentType="application/vnd.openxmlformats-package.relationships+xml"/>
  <Override PartName="/xl/worksheets/_rels/sheet6.xml.rels" ContentType="application/vnd.openxmlformats-package.relationships+xml"/>
  <Override PartName="/xl/worksheets/_rels/sheet7.xml.rels" ContentType="application/vnd.openxmlformats-package.relationships+xml"/>
  <Override PartName="/xl/theme/theme1.xml" ContentType="application/vnd.openxmlformats-officedocument.theme+xml"/>
  <Override PartName="/xl/sharedStrings.xml" ContentType="application/vnd.openxmlformats-officedocument.spreadsheetml.sharedStrings+xml"/>
  <Override PartName="/xl/media/image1.jpeg" ContentType="image/jpeg"/>
  <Override PartName="/xl/drawings/drawing1.xml" ContentType="application/vnd.openxmlformats-officedocument.drawing+xml"/>
  <Override PartName="/xl/drawings/vmlDrawing1.vml" ContentType="application/vnd.openxmlformats-officedocument.vmlDrawing"/>
  <Override PartName="/xl/drawings/drawing2.xml" ContentType="application/vnd.openxmlformats-officedocument.drawing+xml"/>
  <Override PartName="/xl/drawings/vmlDrawing2.vml" ContentType="application/vnd.openxmlformats-officedocument.vmlDrawing"/>
  <Override PartName="/xl/drawings/drawing3.xml" ContentType="application/vnd.openxmlformats-officedocument.drawing+xml"/>
  <Override PartName="/xl/drawings/_rels/drawing1.xml.rels" ContentType="application/vnd.openxmlformats-package.relationships+xml"/>
  <Override PartName="/xl/comments6.xml" ContentType="application/vnd.openxmlformats-officedocument.spreadsheetml.comments+xml"/>
  <Override PartName="/xl/comments7.xml" ContentType="application/vnd.openxmlformats-officedocument.spreadsheetml.comments+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7"/>
  </bookViews>
  <sheets>
    <sheet name="CCT" sheetId="1" state="visible" r:id="rId3"/>
    <sheet name="Uniformes" sheetId="2" state="visible" r:id="rId4"/>
    <sheet name="EPI's e EPC's" sheetId="3" state="visible" r:id="rId5"/>
    <sheet name="Equipamentos e Ferramentas" sheetId="4" state="visible" r:id="rId6"/>
    <sheet name="Insumos" sheetId="5" state="visible" r:id="rId7"/>
    <sheet name="Jardineiro Roçador Podador" sheetId="6" state="visible" r:id="rId8"/>
    <sheet name="Encarregado" sheetId="7" state="visible" r:id="rId9"/>
    <sheet name="Principal" sheetId="8" state="visible" r:id="rId10"/>
  </sheets>
  <definedNames>
    <definedName function="false" hidden="false" localSheetId="6" name="_xlnm.Print_Area" vbProcedure="false">Encarregado!$A$1:$D$146</definedName>
    <definedName function="false" hidden="false" localSheetId="2" name="_xlnm.Print_Area" vbProcedure="false">'EPI''s e EPC''s'!$A$2:$I$33</definedName>
    <definedName function="false" hidden="false" localSheetId="3" name="_xlnm.Print_Area" vbProcedure="false">'Equipamentos e Ferramentas'!$A$2:$G$55</definedName>
    <definedName function="false" hidden="false" localSheetId="4" name="_xlnm.Print_Area" vbProcedure="false">Insumos!$A$2:$G$34</definedName>
    <definedName function="false" hidden="false" localSheetId="5" name="_xlnm.Print_Area" vbProcedure="false">'Jardineiro Roçador Podador'!$A$1:$D$145</definedName>
    <definedName function="false" hidden="false" localSheetId="1" name="_xlnm.Print_Area" vbProcedure="false">Uniformes!$A$2:$I$14</definedName>
    <definedName function="false" hidden="false" localSheetId="7" name="_Hlk136729190" vbProcedure="false">principal!#ref!</definedName>
    <definedName function="false" hidden="false" localSheetId="7" name="_Hlk136729216" vbProcedure="false">principal!#ref!</definedName>
  </definedNames>
  <calcPr iterateCount="100" refMode="A1" iterate="false" iterateDelta="0.0001"/>
  <extLst>
    <ext xmlns:loext="http://schemas.libreoffice.org/" uri="{7626C862-2A13-11E5-B345-FEFF819CDC9F}">
      <loext:extCalcPr stringRefSyntax="ExcelA1"/>
    </ext>
  </extLst>
</workbook>
</file>

<file path=xl/comments6.xml><?xml version="1.0" encoding="utf-8"?>
<comments xmlns="http://schemas.openxmlformats.org/spreadsheetml/2006/main" xmlns:xdr="http://schemas.openxmlformats.org/drawingml/2006/spreadsheetDrawing">
  <authors>
    <author>Autor desconhecido</author>
  </authors>
  <commentList>
    <comment ref="A80" authorId="0">
      <text>
        <r>
          <rPr>
            <sz val="10"/>
            <rFont val="Arial"/>
            <family val="2"/>
          </rPr>
          <t xml:space="preserve">Kátia Rufino:
</t>
        </r>
        <r>
          <rPr>
            <sz val="9"/>
            <color rgb="FF000000"/>
            <rFont val="Segoe UI"/>
            <family val="2"/>
            <charset val="1"/>
          </rPr>
          <t xml:space="preserve">Módulo 4: se referem ao custo dos dias trabalhados pelo repositor/substituto que por ventura venha cobrir o empregado nos casos de Ausências Legais (Submódulo 4.1) e/ou na Intrajornada (Submódulo 4.2), a depender da prestação do serviço.</t>
        </r>
      </text>
    </comment>
    <comment ref="C76" authorId="0">
      <text>
        <r>
          <rPr>
            <sz val="10"/>
            <rFont val="Arial"/>
            <family val="2"/>
          </rPr>
          <t xml:space="preserve">UFAM-CLCMA:
</t>
        </r>
        <r>
          <rPr>
            <sz val="9"/>
            <color rgb="FF000000"/>
            <rFont val="Tahoma"/>
            <family val="0"/>
            <charset val="1"/>
          </rPr>
          <t xml:space="preserve">Módulo 2.2*Módulo 3D</t>
        </r>
      </text>
    </comment>
    <comment ref="C87" authorId="0">
      <text>
        <r>
          <rPr>
            <sz val="10"/>
            <rFont val="Arial"/>
            <family val="2"/>
          </rPr>
          <t xml:space="preserve">UFAM-CLCMA:
</t>
        </r>
        <r>
          <rPr>
            <sz val="9"/>
            <color rgb="FF000000"/>
            <rFont val="Tahoma"/>
            <family val="2"/>
            <charset val="1"/>
          </rPr>
          <t xml:space="preserve">CCT</t>
        </r>
      </text>
    </comment>
    <comment ref="C119" authorId="0">
      <text>
        <r>
          <rPr>
            <sz val="10"/>
            <rFont val="Arial"/>
            <family val="2"/>
          </rPr>
          <t xml:space="preserve">UFAM-CLCMA:
</t>
        </r>
        <r>
          <rPr>
            <sz val="9"/>
            <color rgb="FF000000"/>
            <rFont val="Tahoma"/>
            <family val="2"/>
            <charset val="1"/>
          </rPr>
          <t xml:space="preserve">Nota Técnica STF</t>
        </r>
      </text>
    </comment>
    <comment ref="C120" authorId="0">
      <text>
        <r>
          <rPr>
            <sz val="10"/>
            <rFont val="Arial"/>
            <family val="2"/>
          </rPr>
          <t xml:space="preserve">UFAM-CLCMA:
</t>
        </r>
        <r>
          <rPr>
            <sz val="9"/>
            <color rgb="FF000000"/>
            <rFont val="Tahoma"/>
            <family val="2"/>
            <charset val="1"/>
          </rPr>
          <t xml:space="preserve">Demonstrativo CITL - Serviços de limpeza e segurança)</t>
        </r>
      </text>
    </comment>
  </commentList>
</comments>
</file>

<file path=xl/comments7.xml><?xml version="1.0" encoding="utf-8"?>
<comments xmlns="http://schemas.openxmlformats.org/spreadsheetml/2006/main" xmlns:xdr="http://schemas.openxmlformats.org/drawingml/2006/spreadsheetDrawing">
  <authors>
    <author>Autor desconhecido</author>
  </authors>
  <commentList>
    <comment ref="A80" authorId="0">
      <text>
        <r>
          <rPr>
            <sz val="10"/>
            <rFont val="Arial"/>
            <family val="2"/>
          </rPr>
          <t xml:space="preserve">Kátia Rufino:
</t>
        </r>
        <r>
          <rPr>
            <sz val="9"/>
            <color rgb="FF000000"/>
            <rFont val="Segoe UI"/>
            <family val="2"/>
            <charset val="1"/>
          </rPr>
          <t xml:space="preserve">Módulo 4: se referem ao custo dos dias trabalhados pelo repositor/substituto que por ventura venha cobrir o empregado nos casos de Ausências Legais (Submódulo 4.1) e/ou na Intrajornada (Submódulo 4.2), a depender da prestação do serviço.</t>
        </r>
      </text>
    </comment>
    <comment ref="C76" authorId="0">
      <text>
        <r>
          <rPr>
            <sz val="10"/>
            <rFont val="Arial"/>
            <family val="2"/>
          </rPr>
          <t xml:space="preserve">UFAM-CLCMA:
</t>
        </r>
        <r>
          <rPr>
            <sz val="9"/>
            <color rgb="FF000000"/>
            <rFont val="Tahoma"/>
            <family val="0"/>
            <charset val="1"/>
          </rPr>
          <t xml:space="preserve">Módulo 2.2*Módulo 3D</t>
        </r>
      </text>
    </comment>
    <comment ref="C87" authorId="0">
      <text>
        <r>
          <rPr>
            <sz val="10"/>
            <rFont val="Arial"/>
            <family val="2"/>
          </rPr>
          <t xml:space="preserve">UFAM-CLCMA:
</t>
        </r>
        <r>
          <rPr>
            <sz val="9"/>
            <color rgb="FF000000"/>
            <rFont val="Tahoma"/>
            <family val="2"/>
            <charset val="1"/>
          </rPr>
          <t xml:space="preserve">CCT</t>
        </r>
      </text>
    </comment>
    <comment ref="C119" authorId="0">
      <text>
        <r>
          <rPr>
            <sz val="10"/>
            <rFont val="Arial"/>
            <family val="2"/>
          </rPr>
          <t xml:space="preserve">UFAM-CLCMA:
</t>
        </r>
        <r>
          <rPr>
            <sz val="9"/>
            <color rgb="FF000000"/>
            <rFont val="Tahoma"/>
            <family val="2"/>
            <charset val="1"/>
          </rPr>
          <t xml:space="preserve">Nota Técnica STF</t>
        </r>
      </text>
    </comment>
    <comment ref="C120" authorId="0">
      <text>
        <r>
          <rPr>
            <sz val="10"/>
            <rFont val="Arial"/>
            <family val="2"/>
          </rPr>
          <t xml:space="preserve">UFAM-CLCMA:
</t>
        </r>
        <r>
          <rPr>
            <sz val="9"/>
            <color rgb="FF000000"/>
            <rFont val="Tahoma"/>
            <family val="2"/>
            <charset val="1"/>
          </rPr>
          <t xml:space="preserve">Demonstrativo CITL - Serviços de limpeza e segurança)</t>
        </r>
      </text>
    </comment>
  </commentList>
</comments>
</file>

<file path=xl/sharedStrings.xml><?xml version="1.0" encoding="utf-8"?>
<sst xmlns="http://schemas.openxmlformats.org/spreadsheetml/2006/main" count="654" uniqueCount="285">
  <si>
    <t xml:space="preserve">TERMO ADITIVO A CONVENÇÃO COLETIVA DE TRABALHO 2024/2025</t>
  </si>
  <si>
    <t xml:space="preserve">CBO</t>
  </si>
  <si>
    <t xml:space="preserve">NÚMERO DE REGISTRO NO MTE: </t>
  </si>
  <si>
    <t xml:space="preserve">AM000578/2024</t>
  </si>
  <si>
    <t xml:space="preserve">DATA DE REGISTRO NO MTE:  </t>
  </si>
  <si>
    <t xml:space="preserve">NÚMERO DA SOLICITAÇÃO:</t>
  </si>
  <si>
    <t xml:space="preserve">MR075345/2024</t>
  </si>
  <si>
    <t xml:space="preserve">NÚMERO DO PROCESSO:</t>
  </si>
  <si>
    <t xml:space="preserve">13621.226572/2024-37</t>
  </si>
  <si>
    <t xml:space="preserve">DATA DO PROTOCOLO: </t>
  </si>
  <si>
    <t xml:space="preserve">Confira a autenticidade no endereço </t>
  </si>
  <si>
    <t xml:space="preserve">http://www3.mte.gov.br/sistemas/mediador/</t>
  </si>
  <si>
    <t xml:space="preserve">VIGÊNCIA:</t>
  </si>
  <si>
    <t xml:space="preserve">01/01/2025 a 31/12/2025</t>
  </si>
  <si>
    <t xml:space="preserve">DATA-BASE:</t>
  </si>
  <si>
    <t xml:space="preserve">01 de janeiro</t>
  </si>
  <si>
    <t xml:space="preserve">ABRANGÊNCIA:</t>
  </si>
  <si>
    <t xml:space="preserve">A presente Convenção Coletiva de Trabalho abrangerá a(s) categoria(s) As partes fixam a vigência da presente Convenção Coletiva de T rabalho no período de 01º
de janeiro de 2025 a 31 de dezembro de 2025 e a data-base da categoria em 01º de janeiro, com abrangência territorial em AM</t>
  </si>
  <si>
    <t xml:space="preserve">SALÁRIOS, REAJUSTES E PAGAMENTO</t>
  </si>
  <si>
    <t xml:space="preserve">Desconto</t>
  </si>
  <si>
    <t xml:space="preserve">Tíquete Alimentação</t>
  </si>
  <si>
    <t xml:space="preserve">Vale Transporte</t>
  </si>
  <si>
    <t xml:space="preserve">Plano de Saúde</t>
  </si>
  <si>
    <t xml:space="preserve">Plano Odontológico</t>
  </si>
  <si>
    <t xml:space="preserve">Jardineiro/roçador/podador</t>
  </si>
  <si>
    <t xml:space="preserve">encarregado</t>
  </si>
  <si>
    <t xml:space="preserve">De acordo com o entendimento do TCU no Acórdão nº 1.186/2017 - Plenário, a Administração "deve estabelecer na minuta do contrato que a parcela mensal a título de aviso prévio trabalhado será no percentual máximo de 1,94% no primeiro ano, e, em caso de prorrogação do contrato, o percentual máximo dessa parcela será de 0,194% a cada ano de prorrogação, a ser incluído por ocasião da formulação do aditivo da prorrogação do contrato, conforme a Lei 12.506/2011" (Enunciado do Boletim de Jurisprudência nº 176/2017). A título informativo, deve-se atentar para as orientações da nota técnica n° 652/2017 – MP, que trata justamente sobre o cálculo das eventuais deduções a serem feitas a cada ano de execução contratual.</t>
  </si>
  <si>
    <t xml:space="preserve">Thiago Calderaro, Administrador, SIAPE: 1107644</t>
  </si>
  <si>
    <t xml:space="preserve">PLANILHA COMPOSIÇÃO DE CUSTOS E FORMAÇÃO DE PREÇOS</t>
  </si>
  <si>
    <t xml:space="preserve">Uniformes para Jardineiro/Roçador/Podador e Encarregado</t>
  </si>
  <si>
    <t xml:space="preserve">Item</t>
  </si>
  <si>
    <t xml:space="preserve">Descrição</t>
  </si>
  <si>
    <t xml:space="preserve">Qdte
Anual </t>
  </si>
  <si>
    <t xml:space="preserve">Valor Unitário (por item)</t>
  </si>
  <si>
    <t xml:space="preserve">Custo Total Anual (por item) </t>
  </si>
  <si>
    <t xml:space="preserve">Custo Total Mensal</t>
  </si>
  <si>
    <t xml:space="preserve">Quantidade
de colaboradores </t>
  </si>
  <si>
    <t xml:space="preserve">Valor Global Mensal</t>
  </si>
  <si>
    <t xml:space="preserve">Valor Global Anual</t>
  </si>
  <si>
    <t xml:space="preserve">Calças cós meio elástico, em Brim;</t>
  </si>
  <si>
    <t xml:space="preserve">Camisas gola italiana, manga longa, tecido brim leve com bolso frontal;</t>
  </si>
  <si>
    <t xml:space="preserve">Blusa de manga curta, gola careca, tecido em algodão</t>
  </si>
  <si>
    <t xml:space="preserve">Boné, material brim, modelo touca árabe</t>
  </si>
  <si>
    <t xml:space="preserve">Crachá de identificação</t>
  </si>
  <si>
    <t xml:space="preserve">Chapéu australiano com proteção de pescoço</t>
  </si>
  <si>
    <t xml:space="preserve">Meias tipo soquete, em algodão;</t>
  </si>
  <si>
    <t xml:space="preserve">Botina de segurança;</t>
  </si>
  <si>
    <t xml:space="preserve">TOTAL</t>
  </si>
  <si>
    <t xml:space="preserve">Equipamento de proteção individual - EPI(JARDINEIRO/ROÇADOR/PODADOR)</t>
  </si>
  <si>
    <t xml:space="preserve">Custo Total Anual </t>
  </si>
  <si>
    <t xml:space="preserve">Quantidade
de colaboradores</t>
  </si>
  <si>
    <t xml:space="preserve">Calçado tipo bota PVC, cano longo;</t>
  </si>
  <si>
    <t xml:space="preserve">Capacete de segurança tipo classe B com suspensão;</t>
  </si>
  <si>
    <t xml:space="preserve">Perneira de couro com tala de proteção;</t>
  </si>
  <si>
    <t xml:space="preserve">Luvas de raspa;</t>
  </si>
  <si>
    <t xml:space="preserve">Luvas pigmentadas;</t>
  </si>
  <si>
    <t xml:space="preserve">Avental de segurança confeccionado em couro de raspa;</t>
  </si>
  <si>
    <t xml:space="preserve">Máscara de proteção facial</t>
  </si>
  <si>
    <t xml:space="preserve">Protetor auricular de silicone tipo plug;</t>
  </si>
  <si>
    <t xml:space="preserve">Protetor auditivo tipo concha.</t>
  </si>
  <si>
    <t xml:space="preserve">Óculos de proteção</t>
  </si>
  <si>
    <t xml:space="preserve">Equipamento de proteção coletiva - EPC(JARDINEIRO/ROÇADOR/PODADOR)</t>
  </si>
  <si>
    <t xml:space="preserve">Macacão para pulverização e/ou aplicação de inseticida</t>
  </si>
  <si>
    <t xml:space="preserve">Máscara com filtro para pulverização e/ou aplicação de inseticida</t>
  </si>
  <si>
    <t xml:space="preserve">Equipamento de proteção individual - EPI(ENCARREGADO)</t>
  </si>
  <si>
    <t xml:space="preserve">Quantidade
Vigilantes </t>
  </si>
  <si>
    <t xml:space="preserve">Equipamentos e Ferramentas</t>
  </si>
  <si>
    <t xml:space="preserve">DESCRIÇÃO DE EQUIPAMENTOS</t>
  </si>
  <si>
    <t xml:space="preserve">Qdte</t>
  </si>
  <si>
    <t xml:space="preserve">Valor  Unitário (por item)</t>
  </si>
  <si>
    <t xml:space="preserve">Custo Total por item</t>
  </si>
  <si>
    <t xml:space="preserve">Depre
ciação (Meses)</t>
  </si>
  <si>
    <t xml:space="preserve">Custo Total Mensal por Posto</t>
  </si>
  <si>
    <t xml:space="preserve">Veículo utilitário para transporte de materiais e passageiros tipo “mini van” (veículo novo de primeiro uso) mínimo 04 portas; capacidade para 07 passageiros e carga mínima 500 litros, com suporte de carga no teto na parte externa.</t>
  </si>
  <si>
    <t xml:space="preserve">Motosserra marca STILL MODELO MS 382 ou de qualidade Superior, com licença de porte e uso fornecido pelo IBAMA</t>
  </si>
  <si>
    <t xml:space="preserve">Trator de pequeno porte (mini), com assento ajustável, lâminas acopladas, com largura de corte mínima de 100 cm, com regulagem de altura de corte, com recolhedor, partida elétrica, motor com mínimo de 20hp a gasolina 4 tempos</t>
  </si>
  <si>
    <t xml:space="preserve">Cortador de Grama a gasolina, com no mínimo de 6 hp a gasolina 4 tempos, com recolhedor, sem tração, com largura de corte de no mínimo 50 cm</t>
  </si>
  <si>
    <t xml:space="preserve">Motosserra marca STILL MODELO MS 661 ou de qualidade Superior, com licença de porte e uso fornecido pelo IBAMA</t>
  </si>
  <si>
    <t xml:space="preserve">Motosserra marca STILL MODELO MS 162 ou de qualidade Superior, com licença de porte e uso fornecido pelo IBAMA</t>
  </si>
  <si>
    <t xml:space="preserve">Motopoda marca STILL MODELO HT 135 ou de qualidade Superior, com licença de porte e uso fornecido pelo IBAMA</t>
  </si>
  <si>
    <t xml:space="preserve">Podador de cerca viva, a gasolina, de 500 watt, com comprimento da lâmina de 550 mm</t>
  </si>
  <si>
    <t xml:space="preserve">Roçadeiras marca STIHL MODELO FS 220 ou de qualidade Superior;</t>
  </si>
  <si>
    <t xml:space="preserve">Terçado da marca Tramontina 17” ou de qualidade superior;</t>
  </si>
  <si>
    <t xml:space="preserve">Rastelo em aço com 14 dentes, com cabo de 1,20m, de boa qualidade</t>
  </si>
  <si>
    <t xml:space="preserve">Escada extensiva de 12 metros, em fibra de vidro, degraus em liga de alumínio tratada termicamente com frisos antiderrapantes, catraca de nylon revestida em borracha vulcanizada, acionamento do lance móvel manual por sistemas de roldana(s) e corda.</t>
  </si>
  <si>
    <t xml:space="preserve">Protetor de roçagem retrátil. Medidas 1,5m altura x 3m de largura. Módulo retrátil que após a utilização ocupa pouco espaço de armazenamento.Com tela de qualidade que retêm os detritos, aço de alta resistência, com 4 rodas pneumáticas. Estruturas tubulares construídas em aço galvanizado.</t>
  </si>
  <si>
    <t xml:space="preserve">Corda semi-estática para escalada em árvores com 50 metros</t>
  </si>
  <si>
    <t xml:space="preserve">Talabarte para posicionamento com engate inox, equipamento de proteção individual para trabalho em altura</t>
  </si>
  <si>
    <t xml:space="preserve">Talabarte, tipo "Y", com engate duplo, equipamento de proteção individual para trabalho em altura</t>
  </si>
  <si>
    <t xml:space="preserve">Mosquetão oval, equipamento de proteção individual para trabalho em altura</t>
  </si>
  <si>
    <t xml:space="preserve">Cinto paraquedista, equipamento de proteção individual para trabalho em altura</t>
  </si>
  <si>
    <t xml:space="preserve">Trava queda, equipamento de proteção individual para trabalho em altura.</t>
  </si>
  <si>
    <t xml:space="preserve">Cadeirinhas de segurança para trabalho em altura</t>
  </si>
  <si>
    <t xml:space="preserve">Carrinho de Mão com Caçamba e Braço Metálicos Reforçados da marca Tramontina ou de qualidade Superior</t>
  </si>
  <si>
    <t xml:space="preserve">Pá de aço quadrada com cabo de madeira 71cm da Marca Tramontina ou de qualidade superior</t>
  </si>
  <si>
    <t xml:space="preserve">Enxada larga com cabo da Marca Tramontina ou de qualidade superior</t>
  </si>
  <si>
    <t xml:space="preserve">Enxadeco </t>
  </si>
  <si>
    <t xml:space="preserve">Bomba de pulverização</t>
  </si>
  <si>
    <t xml:space="preserve">Serrote carpinteiro</t>
  </si>
  <si>
    <t xml:space="preserve">Lima triangular 7”</t>
  </si>
  <si>
    <t xml:space="preserve">Fita de ancoragem, equipamento de proteção individual para trabalho em al</t>
  </si>
  <si>
    <t xml:space="preserve">Vassoura, material cerdas de PET(reciclável), comprimento cepa 40cm, cabo 150cm</t>
  </si>
  <si>
    <t xml:space="preserve">Vassoura plastica para jardim, 22 dentes tipo fixa, cabo de madeira 120cm</t>
  </si>
  <si>
    <t xml:space="preserve">Foice roçadeira com cabo de madeira de 120cm</t>
  </si>
  <si>
    <t xml:space="preserve">Machado lenhador com cabo de madeira 90cm</t>
  </si>
  <si>
    <t xml:space="preserve">Cavadeira articulada com cabo de metal 120cm</t>
  </si>
  <si>
    <t xml:space="preserve">kit de ferramenta para roçadeira e motoserra</t>
  </si>
  <si>
    <t xml:space="preserve">Tesourão de poda 12”</t>
  </si>
  <si>
    <t xml:space="preserve">Pá de bico, com cabo Y</t>
  </si>
  <si>
    <t xml:space="preserve">Regador plástico 12 litros</t>
  </si>
  <si>
    <t xml:space="preserve">Mangueira trançada de 1/2 polegada, 250 PSI, rolo com 50 metros, utilizada para regar plantas e gramados</t>
  </si>
  <si>
    <t xml:space="preserve">Esguicho 1/2 polegada, tipo pistola, utilizado em jardinagem</t>
  </si>
  <si>
    <t xml:space="preserve">Alicate de jardinagem</t>
  </si>
  <si>
    <t xml:space="preserve">Aspersores</t>
  </si>
  <si>
    <t xml:space="preserve">Torneira plástica</t>
  </si>
  <si>
    <t xml:space="preserve">Gotejador</t>
  </si>
  <si>
    <t xml:space="preserve">Mangueira de 1/2 com ourifío gotejador, peça com 100 metros, para irrigação em local fixo.</t>
  </si>
  <si>
    <t xml:space="preserve">TOTAL MENSAL POR JARDINEIRO/ROÇADOR/PODADOR</t>
  </si>
  <si>
    <t xml:space="preserve">Equipamentos e Ferramentas coletivas</t>
  </si>
  <si>
    <t xml:space="preserve">Relógio de ponto eletrônico com leitura biométrica com bateria interna, incluso software para controle de ponto, treinamento, instalação, configuração do equipamento e bobina de papel. Homologado pelo Ministério do Trabalho, segundo norma 1510/2009, marca Henry ou similar.</t>
  </si>
  <si>
    <t xml:space="preserve">TOTAL MENSAL POR TODOS OS COLABORADORES</t>
  </si>
  <si>
    <t xml:space="preserve">Insumos</t>
  </si>
  <si>
    <t xml:space="preserve">Qdte
Anual</t>
  </si>
  <si>
    <t xml:space="preserve">Custo Total Mensal </t>
  </si>
  <si>
    <t xml:space="preserve">Rolo de fio quadrado de nylon com 312 metros</t>
  </si>
  <si>
    <t xml:space="preserve">n/a</t>
  </si>
  <si>
    <t xml:space="preserve">Óleo lubrificante 2 tempos, 500ml</t>
  </si>
  <si>
    <t xml:space="preserve">Lâminas para roçadeira tipo 2P</t>
  </si>
  <si>
    <t xml:space="preserve">Conjunto de corte trimcut para roçadeira</t>
  </si>
  <si>
    <t xml:space="preserve">Prato giratório para fixação de lâmina em roçadeira, aplicável aos modelos semelhantes a FS160/220/280/290</t>
  </si>
  <si>
    <t xml:space="preserve">Corrente de 22 dentes, utilizada em motopodadeira</t>
  </si>
  <si>
    <t xml:space="preserve">Corrente de 42 dentes, utilizada em motosserra</t>
  </si>
  <si>
    <t xml:space="preserve">Limas para Motosserra marca STILL ou de qualidade superior</t>
  </si>
  <si>
    <t xml:space="preserve">Adubo orgânico</t>
  </si>
  <si>
    <t xml:space="preserve">Adubo químico (URÉIA)</t>
  </si>
  <si>
    <t xml:space="preserve">Adubo orgânico(NPK)</t>
  </si>
  <si>
    <t xml:space="preserve">Óleo mineral</t>
  </si>
  <si>
    <t xml:space="preserve">Inseticida e Acaricida</t>
  </si>
  <si>
    <t xml:space="preserve">Fungicida</t>
  </si>
  <si>
    <t xml:space="preserve">Mata mato(ou similar)</t>
  </si>
  <si>
    <t xml:space="preserve">Gasolina comum</t>
  </si>
  <si>
    <t xml:space="preserve">Pacote de Formicida 500g</t>
  </si>
  <si>
    <t xml:space="preserve">Pacote de Sacos de Lixo 200 litros(100 unidades)</t>
  </si>
  <si>
    <t xml:space="preserve">*n/a: significa que o item não tem parâmetro de vida útil, de acordo com Depreciação Anual(Nomenclatura Comum do Mercosul/Receita federal.</t>
  </si>
  <si>
    <t xml:space="preserve">Mudas e plantas(manutenção de jardins)</t>
  </si>
  <si>
    <t xml:space="preserve">Árvore da felicidade</t>
  </si>
  <si>
    <t xml:space="preserve">Dianela</t>
  </si>
  <si>
    <t xml:space="preserve">Croton</t>
  </si>
  <si>
    <t xml:space="preserve">Dracena</t>
  </si>
  <si>
    <t xml:space="preserve">Dados da Contratação</t>
  </si>
  <si>
    <t xml:space="preserve">PROCESSO SEI 23105003968/2024-09 </t>
  </si>
  <si>
    <t xml:space="preserve">Data base:</t>
  </si>
  <si>
    <t xml:space="preserve">Tipo de Serviços: Jardineiro/roçador/podador</t>
  </si>
  <si>
    <t xml:space="preserve">CBO:</t>
  </si>
  <si>
    <t xml:space="preserve">6220-10</t>
  </si>
  <si>
    <t xml:space="preserve">Unidade de Medida: Postos</t>
  </si>
  <si>
    <t xml:space="preserve">Quantidade:</t>
  </si>
  <si>
    <t xml:space="preserve">Período da execução contaratual</t>
  </si>
  <si>
    <t xml:space="preserve">Anual:</t>
  </si>
  <si>
    <t xml:space="preserve">12 meses</t>
  </si>
  <si>
    <t xml:space="preserve">Módulo 1 - Composição da Remuneração</t>
  </si>
  <si>
    <t xml:space="preserve">Composição da Remuneração</t>
  </si>
  <si>
    <t xml:space="preserve">Valor (R$)</t>
  </si>
  <si>
    <t xml:space="preserve">A</t>
  </si>
  <si>
    <t xml:space="preserve">Salário-Base</t>
  </si>
  <si>
    <t xml:space="preserve">B</t>
  </si>
  <si>
    <t xml:space="preserve">Adicional de gratificação condudor de veículo</t>
  </si>
  <si>
    <t xml:space="preserve">C</t>
  </si>
  <si>
    <t xml:space="preserve">Adicional de Periculosidade</t>
  </si>
  <si>
    <t xml:space="preserve">D</t>
  </si>
  <si>
    <t xml:space="preserve">Adicional Noturno</t>
  </si>
  <si>
    <t xml:space="preserve">E</t>
  </si>
  <si>
    <t xml:space="preserve">Adicional de Hora Noturna Reduzida</t>
  </si>
  <si>
    <t xml:space="preserve">F</t>
  </si>
  <si>
    <t xml:space="preserve">Adicional de Hora Extra</t>
  </si>
  <si>
    <t xml:space="preserve">G</t>
  </si>
  <si>
    <t xml:space="preserve">Total da Remuneração</t>
  </si>
  <si>
    <t xml:space="preserve">Base de cálculo para Encargos e Tributos</t>
  </si>
  <si>
    <t xml:space="preserve">Módulo 2 - Encargos e Benefícios Anuais, Mensais e Diários</t>
  </si>
  <si>
    <t xml:space="preserve">Submódulo 2.1 - 13º (décimo terceiro) Salário, Férias e Adicional de Férias</t>
  </si>
  <si>
    <t xml:space="preserve">(Aplicar os índices sobre o módulo 1)</t>
  </si>
  <si>
    <t xml:space="preserve">2.1</t>
  </si>
  <si>
    <t xml:space="preserve">13º (décimo terceiro) Salário, Férias e Adicional de Férias</t>
  </si>
  <si>
    <t xml:space="preserve">Percentual %</t>
  </si>
  <si>
    <r>
      <rPr>
        <sz val="12"/>
        <color theme="1"/>
        <rFont val="Times New Roman"/>
        <family val="1"/>
        <charset val="1"/>
      </rPr>
      <t xml:space="preserve">13º Salário </t>
    </r>
    <r>
      <rPr>
        <sz val="11"/>
        <color theme="1"/>
        <rFont val="Times New Roman"/>
        <family val="1"/>
        <charset val="1"/>
      </rPr>
      <t xml:space="preserve"> (CF/88, art. 7º, VIII.) =(1/12)*100=8,33%</t>
    </r>
  </si>
  <si>
    <t xml:space="preserve">Férias e Adicional de Férias - Consulta ao MPOG</t>
  </si>
  <si>
    <t xml:space="preserve">Total</t>
  </si>
  <si>
    <t xml:space="preserve">Submódulo 2.2 - Encargos Previdenciários (GPS), Fundo de Garantia por Tempo de Serviço (FGTS) e outras contribuições.</t>
  </si>
  <si>
    <t xml:space="preserve">(Aplicar os índices sob o módulo 1 e 2.1)</t>
  </si>
  <si>
    <t xml:space="preserve">2.2</t>
  </si>
  <si>
    <t xml:space="preserve">GPS, FGTS e outras contribuições</t>
  </si>
  <si>
    <t xml:space="preserve">Percentual (%)</t>
  </si>
  <si>
    <t xml:space="preserve">INSS</t>
  </si>
  <si>
    <t xml:space="preserve">Salário Educação</t>
  </si>
  <si>
    <t xml:space="preserve">RAT</t>
  </si>
  <si>
    <t xml:space="preserve">SESC ou SESI</t>
  </si>
  <si>
    <t xml:space="preserve">SENAI - SENAC</t>
  </si>
  <si>
    <t xml:space="preserve">SEBRAE</t>
  </si>
  <si>
    <t xml:space="preserve">INCRA</t>
  </si>
  <si>
    <t xml:space="preserve">H</t>
  </si>
  <si>
    <t xml:space="preserve">FGTS</t>
  </si>
  <si>
    <t xml:space="preserve">Total </t>
  </si>
  <si>
    <t xml:space="preserve">Submódulo 2.3 - Benefícios Mensais e Diários.</t>
  </si>
  <si>
    <t xml:space="preserve">(Aplicar sobre a CCT da categoria)</t>
  </si>
  <si>
    <t xml:space="preserve">2.3</t>
  </si>
  <si>
    <t xml:space="preserve">Benefícios Mensais e Diários</t>
  </si>
  <si>
    <t xml:space="preserve">Fórmula</t>
  </si>
  <si>
    <t xml:space="preserve">Transporte</t>
  </si>
  <si>
    <t xml:space="preserve">Desconto sobre salário</t>
  </si>
  <si>
    <t xml:space="preserve">Auxílio-Refeição/Alimentação</t>
  </si>
  <si>
    <t xml:space="preserve">Desconto Auxílio-Refeição/Alimentação</t>
  </si>
  <si>
    <t xml:space="preserve">Cesta básica</t>
  </si>
  <si>
    <t xml:space="preserve">Auxílio Saúde</t>
  </si>
  <si>
    <t xml:space="preserve">Desconto Auxílio saúde</t>
  </si>
  <si>
    <t xml:space="preserve">Desconto Plano Odontológico</t>
  </si>
  <si>
    <t xml:space="preserve">I</t>
  </si>
  <si>
    <t xml:space="preserve">Qualificação profissional</t>
  </si>
  <si>
    <t xml:space="preserve">J</t>
  </si>
  <si>
    <t xml:space="preserve">Assistência Social Familiar </t>
  </si>
  <si>
    <t xml:space="preserve"> </t>
  </si>
  <si>
    <t xml:space="preserve">Quadro-Resumo do Módulo 2 - Encargos e Benefícios anuais, mensais e diários</t>
  </si>
  <si>
    <r>
      <rPr>
        <sz val="12"/>
        <color rgb="FFFF0000"/>
        <rFont val="Calibri"/>
        <family val="2"/>
        <charset val="1"/>
      </rPr>
      <t xml:space="preserve">(∑</t>
    </r>
    <r>
      <rPr>
        <sz val="12"/>
        <color rgb="FFFF0000"/>
        <rFont val="Times New Roman"/>
        <family val="1"/>
        <charset val="1"/>
      </rPr>
      <t xml:space="preserve"> do módulo 2)</t>
    </r>
  </si>
  <si>
    <t xml:space="preserve">Encargos e Benefícios Anuais, Mensais e Diários</t>
  </si>
  <si>
    <t xml:space="preserve">Módulo 3 - Provisão para Rescisão</t>
  </si>
  <si>
    <t xml:space="preserve">Utiliza-se estatísticas com base em publicações do IBGE, por exemplo E Referencial Técnico de Custo MPF</t>
  </si>
  <si>
    <t xml:space="preserve">Provisão para Rescisão</t>
  </si>
  <si>
    <t xml:space="preserve">Aviso Prévio Indenizado</t>
  </si>
  <si>
    <t xml:space="preserve">Incidência do FGTS sobre o Aviso Prévio Indenizado</t>
  </si>
  <si>
    <t xml:space="preserve">Multa do FGTS sobre o Aviso Prévio Indenizado</t>
  </si>
  <si>
    <t xml:space="preserve">Aviso Prévio Trabalhado</t>
  </si>
  <si>
    <t xml:space="preserve">Incidência de GPS, FGTS e outras contribuições sobre o Aviso Prévio Trabalhado.</t>
  </si>
  <si>
    <t xml:space="preserve">Multa do FGTS sobre o Aviso Prévio Trabalhado</t>
  </si>
  <si>
    <t xml:space="preserve">Módulo 4 - Custo de Reposição do Profissional Ausente</t>
  </si>
  <si>
    <t xml:space="preserve">Submódulo 4.1 - Ausências Legais</t>
  </si>
  <si>
    <t xml:space="preserve">IN 07/2018</t>
  </si>
  <si>
    <t xml:space="preserve">4.1</t>
  </si>
  <si>
    <t xml:space="preserve">Ausências Legais</t>
  </si>
  <si>
    <t xml:space="preserve">Substituto na cobertura de Férias: 1/3 e 13º Salário</t>
  </si>
  <si>
    <t xml:space="preserve">Substituto na cobertura de Ausências Legais</t>
  </si>
  <si>
    <t xml:space="preserve">Substituto na cobertura de Licença-Paternidade</t>
  </si>
  <si>
    <t xml:space="preserve">Substituto na cobertura de Ausência por acidente de trabalho</t>
  </si>
  <si>
    <t xml:space="preserve">Substituto na cobertura de Afastamento Maternidade</t>
  </si>
  <si>
    <t xml:space="preserve">Substituto na cobertura de Outras ausências (especificar)</t>
  </si>
  <si>
    <t xml:space="preserve">Submódulo 4.2 - Intrajornada</t>
  </si>
  <si>
    <t xml:space="preserve">4.2</t>
  </si>
  <si>
    <t xml:space="preserve">Intrajornada</t>
  </si>
  <si>
    <t xml:space="preserve">Intervalo para repouso e alimentação</t>
  </si>
  <si>
    <t xml:space="preserve">Quadro-Resumo do Módulo 4 - Custo de Reposição do Profissional Ausente</t>
  </si>
  <si>
    <t xml:space="preserve">Custo de Reposição do Profissional Ausente</t>
  </si>
  <si>
    <t xml:space="preserve">Módulo 5 - Insumos Diversos</t>
  </si>
  <si>
    <t xml:space="preserve">Insumos Diversos</t>
  </si>
  <si>
    <t xml:space="preserve">Uniformes</t>
  </si>
  <si>
    <t xml:space="preserve">EPI's e EPC's</t>
  </si>
  <si>
    <t xml:space="preserve">Módulo 6 - Custos Indiretos, Tributos e Lucro</t>
  </si>
  <si>
    <t xml:space="preserve">Custos Indiretos, Tributos e Lucro</t>
  </si>
  <si>
    <t xml:space="preserve">Custos Indiretos</t>
  </si>
  <si>
    <t xml:space="preserve">Lucro</t>
  </si>
  <si>
    <t xml:space="preserve">Tributos - Base de Cálculo dos tributos</t>
  </si>
  <si>
    <t xml:space="preserve">PIS (Todos os Módulos x (%  do Tributo) / (1- 0,9451%))</t>
  </si>
  <si>
    <t xml:space="preserve">COFINS (Todos os Módulos x (%  do Tributo) / (1- 0,9451%)))</t>
  </si>
  <si>
    <t xml:space="preserve">C.3. Tributos Municipais (especificar)</t>
  </si>
  <si>
    <t xml:space="preserve">2. QUADRO-RESUMO DO CUSTO POR EMPREGADO</t>
  </si>
  <si>
    <t xml:space="preserve">Mão de obra vinculada à execução contratual (valor por empregado)</t>
  </si>
  <si>
    <t xml:space="preserve">Subtotal (A + B +C+ D+E)</t>
  </si>
  <si>
    <t xml:space="preserve">Módulo 6 – Custos Indiretos, Tributos e Lucro</t>
  </si>
  <si>
    <t xml:space="preserve">Valor Total por Empregado </t>
  </si>
  <si>
    <t xml:space="preserve">PROCESSO SEI 23105003968/2024-09</t>
  </si>
  <si>
    <t xml:space="preserve">Tipo de Serviços: Encarregado</t>
  </si>
  <si>
    <t xml:space="preserve">4101-05</t>
  </si>
  <si>
    <t xml:space="preserve">Unidade de Medida - Postos</t>
  </si>
  <si>
    <t xml:space="preserve">De acordo com o entendimento do TCU no Acórdão nº 1.186/2017 - Plenário, a Administração "deve estabelecer na minuta do contrato que a parcela mensal a título de aviso prévio trabalhado será no percentual máximo de 1,94% no primeiro ano, e, em caso de prorrogação do contrato, o percentual máximo dessa parcela será de 0,194% a cada ano de prorrogação, a ser incluído por ocasião da formulação do aditivo da prorrogação do contrato, conforme a Lei 12.506/2011" (Enunciado do Boletim de Jurisprudência nº 176/2017).</t>
  </si>
  <si>
    <t xml:space="preserve">nº de item</t>
  </si>
  <si>
    <t xml:space="preserve">tipo de item</t>
  </si>
  <si>
    <t xml:space="preserve">Item </t>
  </si>
  <si>
    <t xml:space="preserve">UNIDADE DE MEDIDA</t>
  </si>
  <si>
    <t xml:space="preserve">QUANTIDADE DE POSTOS</t>
  </si>
  <si>
    <t xml:space="preserve">VALOR UNITÁRIO DO POSTO</t>
  </si>
  <si>
    <t xml:space="preserve">VALOR DO POSTO POR 12 MESES</t>
  </si>
  <si>
    <t xml:space="preserve">VALOR POR 12 MESES MULTIPLICADO PELO QUANTIDADE DE POSTOS</t>
  </si>
  <si>
    <t xml:space="preserve">Serviço</t>
  </si>
  <si>
    <t xml:space="preserve">24325-Prestação de Serviço de Jardinagem - Outros Serviços - OutraProdutividade </t>
  </si>
  <si>
    <t xml:space="preserve">Posto</t>
  </si>
  <si>
    <t xml:space="preserve">15130-Poda, Corte, Arrancamento de Árvores - Áreas Pública / Particular </t>
  </si>
  <si>
    <t xml:space="preserve">25623-Prestação Serviço Supervisor de Pessoal </t>
  </si>
  <si>
    <t xml:space="preserve">TOTAL ANUAL</t>
  </si>
</sst>
</file>

<file path=xl/styles.xml><?xml version="1.0" encoding="utf-8"?>
<styleSheet xmlns="http://schemas.openxmlformats.org/spreadsheetml/2006/main">
  <numFmts count="23">
    <numFmt numFmtId="164" formatCode="General"/>
    <numFmt numFmtId="165" formatCode="_(&quot;R$ &quot;* #,##0.00_);_(&quot;R$ &quot;* \(#,##0.00\);_(&quot;R$ &quot;* \-??_);_(@_)"/>
    <numFmt numFmtId="166" formatCode="[$R$]#,##0.00\ ;\-[$R$]#,##0.00\ ;[$R$]\-00\ ;@\ "/>
    <numFmt numFmtId="167" formatCode="_-&quot;R$ &quot;* #,##0.00_-;&quot;-R$ &quot;* #,##0.00_-;_-&quot;R$ &quot;* \-??_-;_-@_-"/>
    <numFmt numFmtId="168" formatCode="0%"/>
    <numFmt numFmtId="169" formatCode="[$$-409]#,##0.00;[RED]\-[$$-409]#,##0.00"/>
    <numFmt numFmtId="170" formatCode="_(* #,##0.00_);_(* \(#,##0.00\);_(* \-??_);_(@_)"/>
    <numFmt numFmtId="171" formatCode="_-* #,##0.00_-;\-* #,##0.00_-;_-* \-??_-;_-@_-"/>
    <numFmt numFmtId="172" formatCode="d/m/yyyy"/>
    <numFmt numFmtId="173" formatCode="&quot;R$ &quot;#,##0.00;[RED]&quot;-R$ &quot;#,##0.00"/>
    <numFmt numFmtId="174" formatCode="0"/>
    <numFmt numFmtId="175" formatCode="#,##0.00"/>
    <numFmt numFmtId="176" formatCode="[$R$]\ #,##0.00;[RED]\-[$R$]\ #,##0.00"/>
    <numFmt numFmtId="177" formatCode="General"/>
    <numFmt numFmtId="178" formatCode="00"/>
    <numFmt numFmtId="179" formatCode="0.00%"/>
    <numFmt numFmtId="180" formatCode="0.000%"/>
    <numFmt numFmtId="181" formatCode="0.0000%"/>
    <numFmt numFmtId="182" formatCode="_-* #,##0.000_-;\-* #,##0.000_-;_-* \-??_-;_-@_-"/>
    <numFmt numFmtId="183" formatCode="@"/>
    <numFmt numFmtId="184" formatCode="_-* #,##0.0000_-;\-* #,##0.0000_-;_-* \-??_-;_-@_-"/>
    <numFmt numFmtId="185" formatCode="#,##0.0000"/>
    <numFmt numFmtId="186" formatCode="[$R$-416]\ #,##0.0000;[RED]\-[$R$-416]\ #,##0.0000"/>
  </numFmts>
  <fonts count="56">
    <font>
      <sz val="11"/>
      <color theme="1"/>
      <name val="Calibri"/>
      <family val="2"/>
      <charset val="1"/>
    </font>
    <font>
      <sz val="10"/>
      <name val="Arial"/>
      <family val="0"/>
    </font>
    <font>
      <sz val="10"/>
      <name val="Arial"/>
      <family val="0"/>
    </font>
    <font>
      <sz val="10"/>
      <name val="Arial"/>
      <family val="0"/>
    </font>
    <font>
      <b val="true"/>
      <i val="true"/>
      <sz val="16"/>
      <color rgb="FF000000"/>
      <name val="Arial"/>
      <family val="2"/>
      <charset val="1"/>
    </font>
    <font>
      <sz val="11"/>
      <color rgb="FF000000"/>
      <name val="Calibri"/>
      <family val="2"/>
      <charset val="1"/>
    </font>
    <font>
      <sz val="10"/>
      <name val="Arial"/>
      <family val="2"/>
      <charset val="1"/>
    </font>
    <font>
      <sz val="11"/>
      <color rgb="FF000000"/>
      <name val="Arial"/>
      <family val="2"/>
      <charset val="1"/>
    </font>
    <font>
      <sz val="10"/>
      <color rgb="FF000000"/>
      <name val="Times New Roman"/>
      <family val="1"/>
      <charset val="1"/>
    </font>
    <font>
      <b val="true"/>
      <i val="true"/>
      <u val="single"/>
      <sz val="11"/>
      <color rgb="FF000000"/>
      <name val="Arial"/>
      <family val="2"/>
      <charset val="1"/>
    </font>
    <font>
      <b val="true"/>
      <sz val="11"/>
      <color theme="1"/>
      <name val="Calibri"/>
      <family val="2"/>
      <charset val="1"/>
    </font>
    <font>
      <sz val="11"/>
      <color rgb="FFFF0000"/>
      <name val="Calibri"/>
      <family val="2"/>
      <charset val="1"/>
    </font>
    <font>
      <sz val="11"/>
      <name val="Calibri"/>
      <family val="2"/>
      <charset val="1"/>
    </font>
    <font>
      <sz val="12"/>
      <name val="Arial Narrow"/>
      <family val="2"/>
      <charset val="1"/>
    </font>
    <font>
      <b val="true"/>
      <sz val="12"/>
      <name val="Arial Narrow"/>
      <family val="2"/>
      <charset val="1"/>
    </font>
    <font>
      <sz val="12"/>
      <color theme="1"/>
      <name val="Arial Narrow"/>
      <family val="2"/>
      <charset val="1"/>
    </font>
    <font>
      <sz val="12"/>
      <color rgb="FFFF0000"/>
      <name val="Arial Narrow"/>
      <family val="2"/>
      <charset val="1"/>
    </font>
    <font>
      <sz val="12"/>
      <color rgb="FF000000"/>
      <name val="Arial Narrow"/>
      <family val="2"/>
      <charset val="1"/>
    </font>
    <font>
      <sz val="10"/>
      <name val="Calibri"/>
      <family val="2"/>
      <charset val="1"/>
    </font>
    <font>
      <sz val="10"/>
      <color rgb="FF000000"/>
      <name val="Calibri"/>
      <family val="2"/>
      <charset val="1"/>
    </font>
    <font>
      <b val="true"/>
      <sz val="12"/>
      <color theme="0"/>
      <name val="Arial Narrow"/>
      <family val="2"/>
      <charset val="1"/>
    </font>
    <font>
      <b val="true"/>
      <sz val="12"/>
      <color rgb="FF000000"/>
      <name val="Arial Narrow"/>
      <family val="2"/>
      <charset val="1"/>
    </font>
    <font>
      <sz val="10"/>
      <name val="Times New Roman"/>
      <family val="1"/>
      <charset val="1"/>
    </font>
    <font>
      <b val="true"/>
      <sz val="11"/>
      <name val="Arial Narrow"/>
      <family val="2"/>
      <charset val="1"/>
    </font>
    <font>
      <sz val="11"/>
      <name val="Times New Roman"/>
      <family val="1"/>
      <charset val="1"/>
    </font>
    <font>
      <sz val="9"/>
      <color rgb="FF000000"/>
      <name val="Verdana"/>
      <family val="2"/>
      <charset val="1"/>
    </font>
    <font>
      <sz val="11"/>
      <name val="Arial Narrow"/>
      <family val="2"/>
      <charset val="1"/>
    </font>
    <font>
      <sz val="12"/>
      <color theme="1"/>
      <name val="Times New Roman"/>
      <family val="1"/>
      <charset val="1"/>
    </font>
    <font>
      <b val="true"/>
      <sz val="11"/>
      <color theme="1"/>
      <name val="Times New Roman"/>
      <family val="1"/>
      <charset val="1"/>
    </font>
    <font>
      <b val="true"/>
      <sz val="10"/>
      <color theme="1"/>
      <name val="Times New Roman"/>
      <family val="1"/>
      <charset val="1"/>
    </font>
    <font>
      <sz val="10"/>
      <color rgb="FF00B0F0"/>
      <name val="Times New Roman"/>
      <family val="1"/>
      <charset val="1"/>
    </font>
    <font>
      <b val="true"/>
      <sz val="10"/>
      <name val="Times New Roman"/>
      <family val="1"/>
      <charset val="1"/>
    </font>
    <font>
      <b val="true"/>
      <sz val="12"/>
      <color theme="1"/>
      <name val="Times New Roman"/>
      <family val="1"/>
      <charset val="1"/>
    </font>
    <font>
      <sz val="12"/>
      <color rgb="FF0070C0"/>
      <name val="Times New Roman"/>
      <family val="1"/>
      <charset val="1"/>
    </font>
    <font>
      <sz val="12"/>
      <color rgb="FF00B0F0"/>
      <name val="Times New Roman"/>
      <family val="1"/>
      <charset val="1"/>
    </font>
    <font>
      <sz val="12"/>
      <name val="Times New Roman"/>
      <family val="1"/>
      <charset val="1"/>
    </font>
    <font>
      <sz val="12"/>
      <color rgb="FFFF0000"/>
      <name val="Times New Roman"/>
      <family val="1"/>
      <charset val="1"/>
    </font>
    <font>
      <b val="true"/>
      <sz val="12"/>
      <name val="Times New Roman"/>
      <family val="1"/>
      <charset val="1"/>
    </font>
    <font>
      <sz val="10"/>
      <color theme="1"/>
      <name val="Times New Roman"/>
      <family val="1"/>
      <charset val="1"/>
    </font>
    <font>
      <sz val="11"/>
      <color theme="1"/>
      <name val="Times New Roman"/>
      <family val="1"/>
      <charset val="1"/>
    </font>
    <font>
      <b val="true"/>
      <sz val="12"/>
      <color rgb="FFFF0000"/>
      <name val="Times New Roman"/>
      <family val="1"/>
      <charset val="1"/>
    </font>
    <font>
      <sz val="10"/>
      <color theme="1"/>
      <name val="Calibri"/>
      <family val="2"/>
      <charset val="1"/>
    </font>
    <font>
      <b val="true"/>
      <sz val="14"/>
      <color rgb="FFFF0000"/>
      <name val="Times New Roman"/>
      <family val="1"/>
      <charset val="1"/>
    </font>
    <font>
      <sz val="12"/>
      <color rgb="FFFF0000"/>
      <name val="Calibri"/>
      <family val="2"/>
      <charset val="1"/>
    </font>
    <font>
      <sz val="11"/>
      <color rgb="FF00B0F0"/>
      <name val="Calibri"/>
      <family val="2"/>
      <charset val="1"/>
    </font>
    <font>
      <b val="true"/>
      <sz val="10"/>
      <color rgb="FFFF0000"/>
      <name val="Times New Roman"/>
      <family val="1"/>
      <charset val="1"/>
    </font>
    <font>
      <sz val="9"/>
      <color rgb="FF00B0F0"/>
      <name val="Arial"/>
      <family val="2"/>
      <charset val="1"/>
    </font>
    <font>
      <b val="true"/>
      <sz val="12"/>
      <color rgb="FF00B0F0"/>
      <name val="Times New Roman"/>
      <family val="1"/>
      <charset val="1"/>
    </font>
    <font>
      <b val="true"/>
      <i val="true"/>
      <sz val="9"/>
      <color rgb="FF000000"/>
      <name val="Arial"/>
      <family val="2"/>
      <charset val="1"/>
    </font>
    <font>
      <sz val="9"/>
      <color rgb="FF000000"/>
      <name val="Arial"/>
      <family val="2"/>
      <charset val="1"/>
    </font>
    <font>
      <sz val="10"/>
      <name val="Arial"/>
      <family val="2"/>
    </font>
    <font>
      <sz val="9"/>
      <color rgb="FF000000"/>
      <name val="Segoe UI"/>
      <family val="2"/>
      <charset val="1"/>
    </font>
    <font>
      <sz val="9"/>
      <color rgb="FF000000"/>
      <name val="Tahoma"/>
      <family val="0"/>
      <charset val="1"/>
    </font>
    <font>
      <sz val="9"/>
      <color rgb="FF000000"/>
      <name val="Tahoma"/>
      <family val="2"/>
      <charset val="1"/>
    </font>
    <font>
      <b val="true"/>
      <sz val="11"/>
      <color rgb="FF000000"/>
      <name val="Calibri"/>
      <family val="2"/>
      <charset val="1"/>
    </font>
    <font>
      <sz val="11"/>
      <color rgb="FFC9211E"/>
      <name val="Calibri"/>
      <family val="2"/>
      <charset val="1"/>
    </font>
  </fonts>
  <fills count="11">
    <fill>
      <patternFill patternType="none"/>
    </fill>
    <fill>
      <patternFill patternType="gray125"/>
    </fill>
    <fill>
      <patternFill patternType="solid">
        <fgColor rgb="FFA6A6A6"/>
        <bgColor rgb="FFBFBFBF"/>
      </patternFill>
    </fill>
    <fill>
      <patternFill patternType="solid">
        <fgColor theme="0"/>
        <bgColor rgb="FFF2F2F2"/>
      </patternFill>
    </fill>
    <fill>
      <patternFill patternType="solid">
        <fgColor rgb="FFFFFF00"/>
        <bgColor rgb="FFFFFF00"/>
      </patternFill>
    </fill>
    <fill>
      <patternFill patternType="solid">
        <fgColor theme="4" tint="0.3999"/>
        <bgColor rgb="FFB4C7E7"/>
      </patternFill>
    </fill>
    <fill>
      <patternFill patternType="solid">
        <fgColor theme="0" tint="-0.15"/>
        <bgColor rgb="FFDEEBF7"/>
      </patternFill>
    </fill>
    <fill>
      <patternFill patternType="solid">
        <fgColor theme="4" tint="0.7999"/>
        <bgColor rgb="FFF2F2F2"/>
      </patternFill>
    </fill>
    <fill>
      <patternFill patternType="solid">
        <fgColor theme="0" tint="-0.25"/>
        <bgColor rgb="FFB4C7E7"/>
      </patternFill>
    </fill>
    <fill>
      <patternFill patternType="solid">
        <fgColor theme="0" tint="-0.05"/>
        <bgColor rgb="FFDEEBF7"/>
      </patternFill>
    </fill>
    <fill>
      <patternFill patternType="solid">
        <fgColor theme="8" tint="0.5999"/>
        <bgColor rgb="FF9DC3E6"/>
      </patternFill>
    </fill>
  </fills>
  <borders count="22">
    <border diagonalUp="false" diagonalDown="false">
      <left/>
      <right/>
      <top/>
      <bottom/>
      <diagonal/>
    </border>
    <border diagonalUp="false" diagonalDown="false">
      <left style="thin"/>
      <right style="thin"/>
      <top style="thin"/>
      <bottom style="thin"/>
      <diagonal/>
    </border>
    <border diagonalUp="false" diagonalDown="false">
      <left/>
      <right/>
      <top style="thin"/>
      <bottom style="thin"/>
      <diagonal/>
    </border>
    <border diagonalUp="false" diagonalDown="false">
      <left/>
      <right style="thin"/>
      <top style="thin"/>
      <bottom style="thin"/>
      <diagonal/>
    </border>
    <border diagonalUp="false" diagonalDown="false">
      <left style="thin"/>
      <right style="thin"/>
      <top style="thin"/>
      <bottom/>
      <diagonal/>
    </border>
    <border diagonalUp="false" diagonalDown="false">
      <left/>
      <right style="thin"/>
      <top style="thin"/>
      <bottom/>
      <diagonal/>
    </border>
    <border diagonalUp="false" diagonalDown="false">
      <left style="thin"/>
      <right style="thin"/>
      <top/>
      <bottom/>
      <diagonal/>
    </border>
    <border diagonalUp="false" diagonalDown="false">
      <left style="thin"/>
      <right style="thin"/>
      <top/>
      <bottom style="thin"/>
      <diagonal/>
    </border>
    <border diagonalUp="false" diagonalDown="false">
      <left/>
      <right style="thin"/>
      <top/>
      <bottom style="thin"/>
      <diagonal/>
    </border>
    <border diagonalUp="false" diagonalDown="false">
      <left style="medium"/>
      <right style="medium"/>
      <top style="medium"/>
      <bottom style="medium"/>
      <diagonal/>
    </border>
    <border diagonalUp="false" diagonalDown="false">
      <left/>
      <right style="medium"/>
      <top style="medium"/>
      <bottom style="medium"/>
      <diagonal/>
    </border>
    <border diagonalUp="false" diagonalDown="false">
      <left style="medium"/>
      <right style="medium"/>
      <top/>
      <bottom style="medium"/>
      <diagonal/>
    </border>
    <border diagonalUp="false" diagonalDown="false">
      <left/>
      <right style="medium"/>
      <top/>
      <bottom style="medium"/>
      <diagonal/>
    </border>
    <border diagonalUp="false" diagonalDown="false">
      <left style="medium"/>
      <right/>
      <top/>
      <bottom/>
      <diagonal/>
    </border>
    <border diagonalUp="false" diagonalDown="false">
      <left style="medium"/>
      <right style="thin"/>
      <top style="medium"/>
      <bottom/>
      <diagonal/>
    </border>
    <border diagonalUp="false" diagonalDown="false">
      <left style="medium"/>
      <right/>
      <top/>
      <bottom style="medium"/>
      <diagonal/>
    </border>
    <border diagonalUp="false" diagonalDown="false">
      <left/>
      <right/>
      <top/>
      <bottom style="medium"/>
      <diagonal/>
    </border>
    <border diagonalUp="false" diagonalDown="false">
      <left/>
      <right/>
      <top style="medium"/>
      <bottom/>
      <diagonal/>
    </border>
    <border diagonalUp="false" diagonalDown="false">
      <left style="thin"/>
      <right/>
      <top/>
      <bottom/>
      <diagonal/>
    </border>
    <border diagonalUp="false" diagonalDown="false">
      <left/>
      <right/>
      <top style="medium"/>
      <bottom style="medium"/>
      <diagonal/>
    </border>
    <border diagonalUp="false" diagonalDown="false">
      <left style="medium"/>
      <right/>
      <top style="medium"/>
      <bottom style="medium"/>
      <diagonal/>
    </border>
    <border diagonalUp="false" diagonalDown="false">
      <left style="medium"/>
      <right style="medium"/>
      <top style="medium"/>
      <bottom/>
      <diagonal/>
    </border>
  </borders>
  <cellStyleXfs count="5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171" fontId="0" fillId="0" borderId="0" applyFont="true" applyBorder="false" applyAlignment="true" applyProtection="false">
      <alignment horizontal="general" vertical="bottom" textRotation="0" wrapText="false" indent="0" shrinkToFit="false"/>
    </xf>
    <xf numFmtId="41" fontId="1" fillId="0" borderId="0" applyFont="true" applyBorder="false" applyAlignment="false" applyProtection="false"/>
    <xf numFmtId="167" fontId="0" fillId="0" borderId="0" applyFont="true" applyBorder="false" applyAlignment="true" applyProtection="false">
      <alignment horizontal="general" vertical="bottom" textRotation="0" wrapText="false" indent="0" shrinkToFit="false"/>
    </xf>
    <xf numFmtId="42" fontId="1" fillId="0" borderId="0" applyFont="true" applyBorder="false" applyAlignment="false" applyProtection="false"/>
    <xf numFmtId="168" fontId="0" fillId="0" borderId="0" applyFont="true" applyBorder="false" applyAlignment="true" applyProtection="false">
      <alignment horizontal="general" vertical="bottom" textRotation="0" wrapText="false" indent="0" shrinkToFit="false"/>
    </xf>
    <xf numFmtId="164" fontId="4" fillId="0" borderId="0" applyFont="true" applyBorder="false" applyAlignment="true" applyProtection="false">
      <alignment horizontal="center" vertical="bottom" textRotation="0" wrapText="false" indent="0" shrinkToFit="false"/>
    </xf>
    <xf numFmtId="165" fontId="0" fillId="0" borderId="0" applyFont="true" applyBorder="false" applyAlignment="true" applyProtection="false">
      <alignment horizontal="general" vertical="bottom" textRotation="0" wrapText="false" indent="0" shrinkToFit="false"/>
    </xf>
    <xf numFmtId="166" fontId="0" fillId="0" borderId="0" applyFont="true" applyBorder="false" applyAlignment="true" applyProtection="false">
      <alignment horizontal="general" vertical="bottom" textRotation="0" wrapText="false" indent="0" shrinkToFit="false"/>
    </xf>
    <xf numFmtId="167" fontId="0" fillId="0" borderId="0" applyFont="true" applyBorder="false" applyAlignment="true" applyProtection="false">
      <alignment horizontal="general" vertical="bottom" textRotation="0" wrapText="false" indent="0" shrinkToFit="false"/>
    </xf>
    <xf numFmtId="164" fontId="5" fillId="0" borderId="0" applyFont="true" applyBorder="true" applyAlignment="true" applyProtection="true">
      <alignment horizontal="general" vertical="bottom" textRotation="0" wrapText="false" indent="0" shrinkToFit="false"/>
      <protection locked="true" hidden="false"/>
    </xf>
    <xf numFmtId="164" fontId="6" fillId="0" borderId="0" applyFont="true" applyBorder="true" applyAlignment="true" applyProtection="true">
      <alignment horizontal="general" vertical="bottom" textRotation="0" wrapText="false" indent="0" shrinkToFit="false"/>
      <protection locked="true" hidden="false"/>
    </xf>
    <xf numFmtId="164" fontId="6" fillId="0" borderId="0" applyFont="true" applyBorder="true" applyAlignment="true" applyProtection="true">
      <alignment horizontal="general" vertical="bottom" textRotation="0" wrapText="false" indent="0" shrinkToFit="false"/>
      <protection locked="true" hidden="false"/>
    </xf>
    <xf numFmtId="164" fontId="6" fillId="0" borderId="0" applyFont="true" applyBorder="true" applyAlignment="true" applyProtection="true">
      <alignment horizontal="general" vertical="bottom" textRotation="0" wrapText="false" indent="0" shrinkToFit="false"/>
      <protection locked="true" hidden="false"/>
    </xf>
    <xf numFmtId="164" fontId="7" fillId="0" borderId="0" applyFont="true" applyBorder="true" applyAlignment="true" applyProtection="true">
      <alignment horizontal="general" vertical="bottom" textRotation="0" wrapText="false" indent="0" shrinkToFit="false"/>
      <protection locked="true" hidden="false"/>
    </xf>
    <xf numFmtId="164" fontId="8" fillId="0" borderId="0" applyFont="true" applyBorder="true" applyAlignment="true" applyProtection="true">
      <alignment horizontal="general" vertical="bottom" textRotation="0" wrapText="false" indent="0" shrinkToFit="false"/>
      <protection locked="true" hidden="false"/>
    </xf>
    <xf numFmtId="168" fontId="0" fillId="0" borderId="0" applyFont="true" applyBorder="false" applyAlignment="true" applyProtection="false">
      <alignment horizontal="general" vertical="bottom" textRotation="0" wrapText="false" indent="0" shrinkToFit="false"/>
    </xf>
    <xf numFmtId="168" fontId="0" fillId="0" borderId="0" applyFont="true" applyBorder="false" applyAlignment="true" applyProtection="false">
      <alignment horizontal="general" vertical="bottom" textRotation="0" wrapText="false" indent="0" shrinkToFit="false"/>
    </xf>
    <xf numFmtId="164" fontId="9" fillId="0" borderId="0" applyFont="true" applyBorder="false" applyAlignment="true" applyProtection="false">
      <alignment horizontal="general" vertical="bottom" textRotation="0" wrapText="false" indent="0" shrinkToFit="false"/>
    </xf>
    <xf numFmtId="169" fontId="9" fillId="0" borderId="0" applyFont="true" applyBorder="false" applyAlignment="true" applyProtection="false">
      <alignment horizontal="general" vertical="bottom" textRotation="0" wrapText="false" indent="0" shrinkToFit="false"/>
    </xf>
    <xf numFmtId="170" fontId="6" fillId="0" borderId="0" applyFont="true" applyBorder="false" applyAlignment="true" applyProtection="false">
      <alignment horizontal="general" vertical="bottom" textRotation="0" wrapText="false" indent="0" shrinkToFit="false"/>
    </xf>
    <xf numFmtId="170" fontId="0" fillId="0" borderId="0" applyFont="true" applyBorder="false" applyAlignment="true" applyProtection="false">
      <alignment horizontal="general" vertical="bottom" textRotation="0" wrapText="false" indent="0" shrinkToFit="false"/>
    </xf>
    <xf numFmtId="171" fontId="0" fillId="0" borderId="0" applyFont="true" applyBorder="false" applyAlignment="true" applyProtection="false">
      <alignment horizontal="general" vertical="bottom" textRotation="0" wrapText="false" indent="0" shrinkToFit="false"/>
    </xf>
    <xf numFmtId="171" fontId="0" fillId="0" borderId="0" applyFont="true" applyBorder="false" applyAlignment="true" applyProtection="false">
      <alignment horizontal="general" vertical="bottom" textRotation="0" wrapText="false" indent="0" shrinkToFit="false"/>
    </xf>
    <xf numFmtId="171" fontId="0" fillId="0" borderId="0" applyFont="true" applyBorder="false" applyAlignment="true" applyProtection="false">
      <alignment horizontal="general" vertical="bottom" textRotation="0" wrapText="false" indent="0" shrinkToFit="false"/>
    </xf>
    <xf numFmtId="171" fontId="0" fillId="0" borderId="0" applyFont="true" applyBorder="false" applyAlignment="true" applyProtection="false">
      <alignment horizontal="general" vertical="bottom" textRotation="0" wrapText="false" indent="0" shrinkToFit="false"/>
    </xf>
    <xf numFmtId="171" fontId="0" fillId="0" borderId="0" applyFont="true" applyBorder="false" applyAlignment="true" applyProtection="false">
      <alignment horizontal="general" vertical="bottom" textRotation="0" wrapText="false" indent="0" shrinkToFit="false"/>
    </xf>
    <xf numFmtId="171" fontId="0" fillId="0" borderId="0" applyFont="true" applyBorder="false" applyAlignment="true" applyProtection="false">
      <alignment horizontal="general" vertical="bottom" textRotation="0" wrapText="false" indent="0" shrinkToFit="false"/>
    </xf>
    <xf numFmtId="171" fontId="0" fillId="0" borderId="0" applyFont="true" applyBorder="false" applyAlignment="true" applyProtection="false">
      <alignment horizontal="general" vertical="bottom" textRotation="0" wrapText="false" indent="0" shrinkToFit="false"/>
    </xf>
    <xf numFmtId="171" fontId="0" fillId="0" borderId="0" applyFont="true" applyBorder="false" applyAlignment="true" applyProtection="false">
      <alignment horizontal="general" vertical="bottom" textRotation="0" wrapText="false" indent="0" shrinkToFit="false"/>
    </xf>
    <xf numFmtId="171" fontId="0" fillId="0" borderId="0" applyFont="true" applyBorder="false" applyAlignment="true" applyProtection="false">
      <alignment horizontal="general" vertical="bottom" textRotation="0" wrapText="false" indent="0" shrinkToFit="false"/>
    </xf>
    <xf numFmtId="171" fontId="0" fillId="0" borderId="0" applyFont="true" applyBorder="false" applyAlignment="true" applyProtection="false">
      <alignment horizontal="general" vertical="bottom" textRotation="0" wrapText="false" indent="0" shrinkToFit="false"/>
    </xf>
    <xf numFmtId="171" fontId="0" fillId="0" borderId="0" applyFont="true" applyBorder="false" applyAlignment="true" applyProtection="false">
      <alignment horizontal="general" vertical="bottom" textRotation="0" wrapText="false" indent="0" shrinkToFit="false"/>
    </xf>
    <xf numFmtId="171" fontId="0" fillId="0" borderId="0" applyFont="true" applyBorder="false" applyAlignment="true" applyProtection="false">
      <alignment horizontal="general" vertical="bottom" textRotation="0" wrapText="false" indent="0" shrinkToFit="false"/>
    </xf>
    <xf numFmtId="171" fontId="0" fillId="0" borderId="0" applyFont="true" applyBorder="false" applyAlignment="true" applyProtection="false">
      <alignment horizontal="general" vertical="bottom" textRotation="0" wrapText="false" indent="0" shrinkToFit="false"/>
    </xf>
    <xf numFmtId="171" fontId="0" fillId="0" borderId="0" applyFont="true" applyBorder="false" applyAlignment="true" applyProtection="false">
      <alignment horizontal="general" vertical="bottom" textRotation="0" wrapText="false" indent="0" shrinkToFit="false"/>
    </xf>
    <xf numFmtId="171" fontId="0" fillId="0" borderId="0" applyFont="true" applyBorder="false" applyAlignment="true" applyProtection="false">
      <alignment horizontal="general" vertical="bottom" textRotation="0" wrapText="false" indent="0" shrinkToFit="false"/>
    </xf>
  </cellStyleXfs>
  <cellXfs count="214">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true" applyProtection="true">
      <alignment horizontal="general" vertical="bottom" textRotation="0" wrapText="false" indent="0" shrinkToFit="false"/>
      <protection locked="true" hidden="false"/>
    </xf>
    <xf numFmtId="164" fontId="10" fillId="0" borderId="0" xfId="0" applyFont="true" applyBorder="false" applyAlignment="true" applyProtection="true">
      <alignment horizontal="general" vertical="bottom" textRotation="0" wrapText="false" indent="0" shrinkToFit="false"/>
      <protection locked="true" hidden="false"/>
    </xf>
    <xf numFmtId="164" fontId="0" fillId="0" borderId="0" xfId="0" applyFont="true" applyBorder="false" applyAlignment="true" applyProtection="true">
      <alignment horizontal="general" vertical="bottom" textRotation="0" wrapText="false" indent="0" shrinkToFit="false"/>
      <protection locked="true" hidden="false"/>
    </xf>
    <xf numFmtId="164" fontId="0" fillId="0" borderId="0" xfId="0" applyFont="true" applyBorder="false" applyAlignment="true" applyProtection="true">
      <alignment horizontal="left" vertical="bottom" textRotation="0" wrapText="false" indent="0" shrinkToFit="false"/>
      <protection locked="true" hidden="false"/>
    </xf>
    <xf numFmtId="172" fontId="0" fillId="0" borderId="0" xfId="0" applyFont="false" applyBorder="false" applyAlignment="true" applyProtection="true">
      <alignment horizontal="left" vertical="bottom" textRotation="0" wrapText="false" indent="0" shrinkToFit="false"/>
      <protection locked="true" hidden="false"/>
    </xf>
    <xf numFmtId="172" fontId="0" fillId="0" borderId="0" xfId="0" applyFont="true" applyBorder="false" applyAlignment="true" applyProtection="true">
      <alignment horizontal="general" vertical="bottom" textRotation="0" wrapText="false" indent="0" shrinkToFit="false"/>
      <protection locked="true" hidden="false"/>
    </xf>
    <xf numFmtId="164" fontId="0" fillId="0" borderId="0" xfId="0" applyFont="true" applyBorder="true" applyAlignment="true" applyProtection="true">
      <alignment horizontal="center" vertical="bottom" textRotation="0" wrapText="true" indent="0" shrinkToFit="false"/>
      <protection locked="true" hidden="false"/>
    </xf>
    <xf numFmtId="173" fontId="0" fillId="0" borderId="0" xfId="0" applyFont="false" applyBorder="false" applyAlignment="true" applyProtection="true">
      <alignment horizontal="left" vertical="bottom" textRotation="0" wrapText="false" indent="0" shrinkToFit="false"/>
      <protection locked="true" hidden="false"/>
    </xf>
    <xf numFmtId="168" fontId="0" fillId="0" borderId="0" xfId="0" applyFont="false" applyBorder="false" applyAlignment="true" applyProtection="true">
      <alignment horizontal="general" vertical="bottom" textRotation="0" wrapText="false" indent="0" shrinkToFit="false"/>
      <protection locked="true" hidden="false"/>
    </xf>
    <xf numFmtId="168" fontId="11" fillId="0" borderId="0" xfId="0" applyFont="true" applyBorder="false" applyAlignment="true" applyProtection="true">
      <alignment horizontal="general" vertical="bottom" textRotation="0" wrapText="false" indent="0" shrinkToFit="false"/>
      <protection locked="true" hidden="false"/>
    </xf>
    <xf numFmtId="168" fontId="12" fillId="0" borderId="0" xfId="0" applyFont="true" applyBorder="false" applyAlignment="true" applyProtection="true">
      <alignment horizontal="general" vertical="bottom" textRotation="0" wrapText="false" indent="0" shrinkToFit="false"/>
      <protection locked="true" hidden="false"/>
    </xf>
    <xf numFmtId="164" fontId="0" fillId="0" borderId="0" xfId="0" applyFont="true" applyBorder="true" applyAlignment="true" applyProtection="true">
      <alignment horizontal="center" vertical="center" textRotation="0" wrapText="true" indent="0" shrinkToFit="false"/>
      <protection locked="true" hidden="false"/>
    </xf>
    <xf numFmtId="164" fontId="13" fillId="0" borderId="0" xfId="27" applyFont="true" applyBorder="false" applyAlignment="true" applyProtection="true">
      <alignment horizontal="general" vertical="center" textRotation="0" wrapText="false" indent="0" shrinkToFit="false"/>
      <protection locked="true" hidden="false"/>
    </xf>
    <xf numFmtId="164" fontId="13" fillId="0" borderId="0" xfId="27" applyFont="true" applyBorder="false" applyAlignment="true" applyProtection="true">
      <alignment horizontal="center" vertical="center" textRotation="0" wrapText="false" indent="0" shrinkToFit="false"/>
      <protection locked="true" hidden="false"/>
    </xf>
    <xf numFmtId="174" fontId="13" fillId="0" borderId="0" xfId="27" applyFont="true" applyBorder="false" applyAlignment="true" applyProtection="true">
      <alignment horizontal="general" vertical="center" textRotation="0" wrapText="false" indent="0" shrinkToFit="false"/>
      <protection locked="true" hidden="false"/>
    </xf>
    <xf numFmtId="164" fontId="14" fillId="0" borderId="1" xfId="0" applyFont="true" applyBorder="true" applyAlignment="true" applyProtection="true">
      <alignment horizontal="center" vertical="center" textRotation="0" wrapText="true" indent="0" shrinkToFit="false"/>
      <protection locked="true" hidden="false"/>
    </xf>
    <xf numFmtId="164" fontId="15" fillId="0" borderId="2" xfId="0" applyFont="true" applyBorder="true" applyAlignment="true" applyProtection="true">
      <alignment horizontal="general" vertical="center" textRotation="0" wrapText="false" indent="0" shrinkToFit="false"/>
      <protection locked="true" hidden="false"/>
    </xf>
    <xf numFmtId="164" fontId="14" fillId="2" borderId="1" xfId="0" applyFont="true" applyBorder="true" applyAlignment="true" applyProtection="true">
      <alignment horizontal="center" vertical="center" textRotation="0" wrapText="true" indent="0" shrinkToFit="false"/>
      <protection locked="true" hidden="false"/>
    </xf>
    <xf numFmtId="174" fontId="14" fillId="0" borderId="1" xfId="0" applyFont="true" applyBorder="true" applyAlignment="true" applyProtection="true">
      <alignment horizontal="center" vertical="center" textRotation="0" wrapText="true" indent="0" shrinkToFit="false"/>
      <protection locked="true" hidden="false"/>
    </xf>
    <xf numFmtId="164" fontId="16" fillId="0" borderId="0" xfId="27" applyFont="true" applyBorder="false" applyAlignment="true" applyProtection="true">
      <alignment horizontal="center" vertical="center" textRotation="0" wrapText="false" indent="0" shrinkToFit="false"/>
      <protection locked="true" hidden="false"/>
    </xf>
    <xf numFmtId="174" fontId="17" fillId="3" borderId="1" xfId="0" applyFont="true" applyBorder="true" applyAlignment="true" applyProtection="true">
      <alignment horizontal="center" vertical="center" textRotation="0" wrapText="false" indent="0" shrinkToFit="true"/>
      <protection locked="true" hidden="false"/>
    </xf>
    <xf numFmtId="164" fontId="18" fillId="0" borderId="1" xfId="0" applyFont="true" applyBorder="true" applyAlignment="true" applyProtection="true">
      <alignment horizontal="general" vertical="center" textRotation="0" wrapText="true" indent="0" shrinkToFit="false"/>
      <protection locked="true" hidden="false"/>
    </xf>
    <xf numFmtId="164" fontId="19" fillId="0" borderId="1" xfId="0" applyFont="true" applyBorder="true" applyAlignment="true" applyProtection="true">
      <alignment horizontal="center" vertical="center" textRotation="0" wrapText="false" indent="0" shrinkToFit="false"/>
      <protection locked="true" hidden="false"/>
    </xf>
    <xf numFmtId="167" fontId="19" fillId="0" borderId="1" xfId="17" applyFont="true" applyBorder="true" applyAlignment="true" applyProtection="true">
      <alignment horizontal="center" vertical="center" textRotation="0" wrapText="false" indent="0" shrinkToFit="false"/>
      <protection locked="true" hidden="false"/>
    </xf>
    <xf numFmtId="171" fontId="17" fillId="3" borderId="1" xfId="15" applyFont="true" applyBorder="true" applyAlignment="true" applyProtection="true">
      <alignment horizontal="right" vertical="center" textRotation="0" wrapText="false" indent="0" shrinkToFit="true"/>
      <protection locked="true" hidden="false"/>
    </xf>
    <xf numFmtId="171" fontId="17" fillId="3" borderId="1" xfId="15" applyFont="true" applyBorder="true" applyAlignment="true" applyProtection="true">
      <alignment horizontal="center" vertical="center" textRotation="0" wrapText="false" indent="0" shrinkToFit="true"/>
      <protection locked="true" hidden="false"/>
    </xf>
    <xf numFmtId="175" fontId="17" fillId="3" borderId="1" xfId="0" applyFont="true" applyBorder="true" applyAlignment="true" applyProtection="true">
      <alignment horizontal="right" vertical="center" textRotation="0" wrapText="false" indent="0" shrinkToFit="true"/>
      <protection locked="true" hidden="false"/>
    </xf>
    <xf numFmtId="164" fontId="19" fillId="0" borderId="1" xfId="0" applyFont="true" applyBorder="true" applyAlignment="true" applyProtection="true">
      <alignment horizontal="general" vertical="center" textRotation="0" wrapText="true" indent="0" shrinkToFit="false"/>
      <protection locked="true" hidden="false"/>
    </xf>
    <xf numFmtId="164" fontId="20" fillId="0" borderId="0" xfId="27" applyFont="true" applyBorder="false" applyAlignment="true" applyProtection="true">
      <alignment horizontal="general" vertical="center" textRotation="0" wrapText="false" indent="0" shrinkToFit="false"/>
      <protection locked="true" hidden="false"/>
    </xf>
    <xf numFmtId="164" fontId="19" fillId="0" borderId="1" xfId="0" applyFont="true" applyBorder="true" applyAlignment="true" applyProtection="true">
      <alignment horizontal="general" vertical="bottom" textRotation="0" wrapText="false" indent="0" shrinkToFit="false"/>
      <protection locked="true" hidden="false"/>
    </xf>
    <xf numFmtId="164" fontId="13" fillId="0" borderId="0" xfId="27" applyFont="true" applyBorder="false" applyAlignment="true" applyProtection="true">
      <alignment horizontal="left" vertical="center" textRotation="0" wrapText="false" indent="0" shrinkToFit="false"/>
      <protection locked="true" hidden="false"/>
    </xf>
    <xf numFmtId="171" fontId="21" fillId="2" borderId="1" xfId="15" applyFont="true" applyBorder="true" applyAlignment="true" applyProtection="true">
      <alignment horizontal="right" vertical="center" textRotation="0" wrapText="false" indent="0" shrinkToFit="true"/>
      <protection locked="true" hidden="false"/>
    </xf>
    <xf numFmtId="171" fontId="14" fillId="4" borderId="1" xfId="15" applyFont="true" applyBorder="true" applyAlignment="true" applyProtection="true">
      <alignment horizontal="right" vertical="center" textRotation="0" wrapText="false" indent="0" shrinkToFit="true"/>
      <protection locked="true" hidden="false"/>
    </xf>
    <xf numFmtId="174" fontId="21" fillId="2" borderId="1" xfId="0" applyFont="true" applyBorder="true" applyAlignment="true" applyProtection="true">
      <alignment horizontal="center" vertical="center" textRotation="0" wrapText="false" indent="0" shrinkToFit="true"/>
      <protection locked="true" hidden="false"/>
    </xf>
    <xf numFmtId="171" fontId="13" fillId="0" borderId="0" xfId="27" applyFont="true" applyBorder="false" applyAlignment="true" applyProtection="true">
      <alignment horizontal="general" vertical="center" textRotation="0" wrapText="false" indent="0" shrinkToFit="false"/>
      <protection locked="true" hidden="false"/>
    </xf>
    <xf numFmtId="171" fontId="13" fillId="0" borderId="0" xfId="15" applyFont="true" applyBorder="true" applyAlignment="true" applyProtection="true">
      <alignment horizontal="center" vertical="center" textRotation="0" wrapText="false" indent="0" shrinkToFit="false"/>
      <protection locked="true" hidden="false"/>
    </xf>
    <xf numFmtId="164" fontId="19" fillId="0" borderId="1" xfId="0" applyFont="true" applyBorder="true" applyAlignment="true" applyProtection="true">
      <alignment horizontal="left" vertical="center" textRotation="0" wrapText="true" indent="0" shrinkToFit="false"/>
      <protection locked="true" hidden="false"/>
    </xf>
    <xf numFmtId="164" fontId="22" fillId="0" borderId="0" xfId="25" applyFont="true" applyBorder="false" applyAlignment="true" applyProtection="true">
      <alignment horizontal="general" vertical="center" textRotation="0" wrapText="false" indent="0" shrinkToFit="false"/>
      <protection locked="true" hidden="false"/>
    </xf>
    <xf numFmtId="164" fontId="23" fillId="0" borderId="1" xfId="0" applyFont="true" applyBorder="true" applyAlignment="true" applyProtection="true">
      <alignment horizontal="center" vertical="center" textRotation="0" wrapText="true" indent="0" shrinkToFit="false"/>
      <protection locked="true" hidden="false"/>
    </xf>
    <xf numFmtId="164" fontId="24" fillId="0" borderId="0" xfId="25" applyFont="true" applyBorder="false" applyAlignment="true" applyProtection="true">
      <alignment horizontal="general" vertical="center" textRotation="0" wrapText="false" indent="0" shrinkToFit="false"/>
      <protection locked="true" hidden="false"/>
    </xf>
    <xf numFmtId="174" fontId="17" fillId="0" borderId="1" xfId="0" applyFont="true" applyBorder="true" applyAlignment="true" applyProtection="true">
      <alignment horizontal="center" vertical="center" textRotation="0" wrapText="false" indent="0" shrinkToFit="true"/>
      <protection locked="true" hidden="false"/>
    </xf>
    <xf numFmtId="171" fontId="17" fillId="3" borderId="3" xfId="15" applyFont="true" applyBorder="true" applyAlignment="true" applyProtection="true">
      <alignment horizontal="center" vertical="center" textRotation="0" wrapText="false" indent="0" shrinkToFit="true"/>
      <protection locked="true" hidden="false"/>
    </xf>
    <xf numFmtId="171" fontId="17" fillId="0" borderId="3" xfId="15" applyFont="true" applyBorder="true" applyAlignment="true" applyProtection="true">
      <alignment horizontal="center" vertical="center" textRotation="0" wrapText="false" indent="0" shrinkToFit="true"/>
      <protection locked="true" hidden="false"/>
    </xf>
    <xf numFmtId="164" fontId="18" fillId="0" borderId="1" xfId="0" applyFont="true" applyBorder="true" applyAlignment="true" applyProtection="true">
      <alignment horizontal="left" vertical="center" textRotation="0" wrapText="true" indent="0" shrinkToFit="false"/>
      <protection locked="true" hidden="false"/>
    </xf>
    <xf numFmtId="164" fontId="19" fillId="0" borderId="0" xfId="0" applyFont="true" applyBorder="false" applyAlignment="true" applyProtection="true">
      <alignment horizontal="left" vertical="center" textRotation="0" wrapText="true" indent="0" shrinkToFit="false"/>
      <protection locked="true" hidden="false"/>
    </xf>
    <xf numFmtId="164" fontId="19" fillId="0" borderId="1" xfId="0" applyFont="true" applyBorder="true" applyAlignment="true" applyProtection="true">
      <alignment horizontal="left" vertical="bottom" textRotation="0" wrapText="true" indent="0" shrinkToFit="false"/>
      <protection locked="true" hidden="false"/>
    </xf>
    <xf numFmtId="164" fontId="18" fillId="0" borderId="1" xfId="0" applyFont="true" applyBorder="true" applyAlignment="true" applyProtection="true">
      <alignment horizontal="left" vertical="bottom" textRotation="0" wrapText="true" indent="0" shrinkToFit="false"/>
      <protection locked="true" hidden="false"/>
    </xf>
    <xf numFmtId="171" fontId="22" fillId="0" borderId="0" xfId="25" applyFont="true" applyBorder="false" applyAlignment="true" applyProtection="true">
      <alignment horizontal="general" vertical="center" textRotation="0" wrapText="false" indent="0" shrinkToFit="false"/>
      <protection locked="true" hidden="false"/>
    </xf>
    <xf numFmtId="174" fontId="17" fillId="0" borderId="4" xfId="0" applyFont="true" applyBorder="true" applyAlignment="true" applyProtection="true">
      <alignment horizontal="center" vertical="center" textRotation="0" wrapText="false" indent="0" shrinkToFit="true"/>
      <protection locked="true" hidden="false"/>
    </xf>
    <xf numFmtId="171" fontId="17" fillId="3" borderId="5" xfId="15" applyFont="true" applyBorder="true" applyAlignment="true" applyProtection="true">
      <alignment horizontal="center" vertical="center" textRotation="0" wrapText="false" indent="0" shrinkToFit="true"/>
      <protection locked="true" hidden="false"/>
    </xf>
    <xf numFmtId="171" fontId="17" fillId="0" borderId="5" xfId="15" applyFont="true" applyBorder="true" applyAlignment="true" applyProtection="true">
      <alignment horizontal="center" vertical="center" textRotation="0" wrapText="false" indent="0" shrinkToFit="true"/>
      <protection locked="true" hidden="false"/>
    </xf>
    <xf numFmtId="171" fontId="17" fillId="0" borderId="1" xfId="15" applyFont="true" applyBorder="true" applyAlignment="true" applyProtection="true">
      <alignment horizontal="center" vertical="center" textRotation="0" wrapText="false" indent="0" shrinkToFit="true"/>
      <protection locked="true" hidden="false"/>
    </xf>
    <xf numFmtId="164" fontId="18" fillId="0" borderId="1" xfId="0" applyFont="true" applyBorder="true" applyAlignment="true" applyProtection="true">
      <alignment horizontal="center" vertical="center" textRotation="0" wrapText="false" indent="0" shrinkToFit="false"/>
      <protection locked="true" hidden="false"/>
    </xf>
    <xf numFmtId="164" fontId="14" fillId="2" borderId="4" xfId="0" applyFont="true" applyBorder="true" applyAlignment="true" applyProtection="true">
      <alignment horizontal="center" vertical="center" textRotation="0" wrapText="false" indent="0" shrinkToFit="false"/>
      <protection locked="true" hidden="false"/>
    </xf>
    <xf numFmtId="171" fontId="21" fillId="2" borderId="6" xfId="15" applyFont="true" applyBorder="true" applyAlignment="true" applyProtection="true">
      <alignment horizontal="center" vertical="center" textRotation="0" wrapText="false" indent="0" shrinkToFit="true"/>
      <protection locked="true" hidden="false"/>
    </xf>
    <xf numFmtId="164" fontId="14" fillId="2" borderId="6" xfId="0" applyFont="true" applyBorder="true" applyAlignment="true" applyProtection="true">
      <alignment horizontal="center" vertical="center" textRotation="0" wrapText="false" indent="0" shrinkToFit="false"/>
      <protection locked="true" hidden="false"/>
    </xf>
    <xf numFmtId="171" fontId="14" fillId="0" borderId="7" xfId="15" applyFont="true" applyBorder="true" applyAlignment="true" applyProtection="true">
      <alignment horizontal="center" vertical="center" textRotation="0" wrapText="false" indent="0" shrinkToFit="true"/>
      <protection locked="true" hidden="false"/>
    </xf>
    <xf numFmtId="171" fontId="14" fillId="4" borderId="7" xfId="15" applyFont="true" applyBorder="true" applyAlignment="true" applyProtection="true">
      <alignment horizontal="center" vertical="center" textRotation="0" wrapText="false" indent="0" shrinkToFit="true"/>
      <protection locked="true" hidden="false"/>
    </xf>
    <xf numFmtId="164" fontId="19" fillId="0" borderId="1" xfId="0" applyFont="true" applyBorder="true" applyAlignment="true" applyProtection="true">
      <alignment horizontal="left" vertical="center" textRotation="0" wrapText="false" indent="0" shrinkToFit="false"/>
      <protection locked="true" hidden="false"/>
    </xf>
    <xf numFmtId="176" fontId="19" fillId="0" borderId="1" xfId="0" applyFont="true" applyBorder="true" applyAlignment="true" applyProtection="true">
      <alignment horizontal="center" vertical="center" textRotation="0" wrapText="false" indent="0" shrinkToFit="false"/>
      <protection locked="true" hidden="false"/>
    </xf>
    <xf numFmtId="174" fontId="17" fillId="3" borderId="3" xfId="0" applyFont="true" applyBorder="true" applyAlignment="true" applyProtection="true">
      <alignment horizontal="center" vertical="center" textRotation="0" wrapText="false" indent="0" shrinkToFit="true"/>
      <protection locked="true" hidden="false"/>
    </xf>
    <xf numFmtId="176" fontId="19" fillId="0" borderId="8" xfId="0" applyFont="true" applyBorder="true" applyAlignment="true" applyProtection="true">
      <alignment horizontal="center" vertical="center" textRotation="0" wrapText="false" indent="0" shrinkToFit="false"/>
      <protection locked="true" hidden="false"/>
    </xf>
    <xf numFmtId="171" fontId="17" fillId="3" borderId="8" xfId="15" applyFont="true" applyBorder="true" applyAlignment="true" applyProtection="true">
      <alignment horizontal="center" vertical="center" textRotation="0" wrapText="false" indent="0" shrinkToFit="true"/>
      <protection locked="true" hidden="false"/>
    </xf>
    <xf numFmtId="176" fontId="19" fillId="0" borderId="3" xfId="0" applyFont="true" applyBorder="true" applyAlignment="true" applyProtection="true">
      <alignment horizontal="center" vertical="center" textRotation="0" wrapText="false" indent="0" shrinkToFit="false"/>
      <protection locked="true" hidden="false"/>
    </xf>
    <xf numFmtId="164" fontId="18" fillId="0" borderId="1" xfId="0" applyFont="true" applyBorder="true" applyAlignment="true" applyProtection="true">
      <alignment horizontal="justify" vertical="bottom" textRotation="0" wrapText="false" indent="0" shrinkToFit="false"/>
      <protection locked="true" hidden="false"/>
    </xf>
    <xf numFmtId="176" fontId="19" fillId="0" borderId="0" xfId="0" applyFont="true" applyBorder="false" applyAlignment="true" applyProtection="true">
      <alignment horizontal="center" vertical="center" textRotation="0" wrapText="false" indent="0" shrinkToFit="false"/>
      <protection locked="true" hidden="false"/>
    </xf>
    <xf numFmtId="164" fontId="18" fillId="0" borderId="4" xfId="0" applyFont="true" applyBorder="true" applyAlignment="true" applyProtection="true">
      <alignment horizontal="justify" vertical="bottom" textRotation="0" wrapText="false" indent="0" shrinkToFit="false"/>
      <protection locked="true" hidden="false"/>
    </xf>
    <xf numFmtId="164" fontId="19" fillId="0" borderId="4" xfId="0" applyFont="true" applyBorder="true" applyAlignment="true" applyProtection="true">
      <alignment horizontal="center" vertical="center" textRotation="0" wrapText="false" indent="0" shrinkToFit="false"/>
      <protection locked="true" hidden="false"/>
    </xf>
    <xf numFmtId="176" fontId="19" fillId="0" borderId="5" xfId="0" applyFont="true" applyBorder="true" applyAlignment="true" applyProtection="true">
      <alignment horizontal="center" vertical="center" textRotation="0" wrapText="false" indent="0" shrinkToFit="false"/>
      <protection locked="true" hidden="false"/>
    </xf>
    <xf numFmtId="171" fontId="17" fillId="3" borderId="4" xfId="15" applyFont="true" applyBorder="true" applyAlignment="true" applyProtection="true">
      <alignment horizontal="center" vertical="center" textRotation="0" wrapText="false" indent="0" shrinkToFit="true"/>
      <protection locked="true" hidden="false"/>
    </xf>
    <xf numFmtId="174" fontId="17" fillId="3" borderId="4" xfId="0" applyFont="true" applyBorder="true" applyAlignment="true" applyProtection="true">
      <alignment horizontal="center" vertical="center" textRotation="0" wrapText="false" indent="0" shrinkToFit="true"/>
      <protection locked="true" hidden="false"/>
    </xf>
    <xf numFmtId="164" fontId="14" fillId="2" borderId="1" xfId="0" applyFont="true" applyBorder="true" applyAlignment="true" applyProtection="true">
      <alignment horizontal="general" vertical="center" textRotation="0" wrapText="false" indent="0" shrinkToFit="false"/>
      <protection locked="true" hidden="false"/>
    </xf>
    <xf numFmtId="171" fontId="21" fillId="2" borderId="1" xfId="15" applyFont="true" applyBorder="true" applyAlignment="true" applyProtection="true">
      <alignment horizontal="center" vertical="center" textRotation="0" wrapText="false" indent="0" shrinkToFit="true"/>
      <protection locked="true" hidden="false"/>
    </xf>
    <xf numFmtId="164" fontId="14" fillId="2" borderId="1" xfId="0" applyFont="true" applyBorder="true" applyAlignment="true" applyProtection="true">
      <alignment horizontal="center" vertical="center" textRotation="0" wrapText="false" indent="0" shrinkToFit="false"/>
      <protection locked="true" hidden="false"/>
    </xf>
    <xf numFmtId="171" fontId="21" fillId="4" borderId="8" xfId="15" applyFont="true" applyBorder="true" applyAlignment="true" applyProtection="true">
      <alignment horizontal="center" vertical="center" textRotation="0" wrapText="false" indent="0" shrinkToFit="true"/>
      <protection locked="true" hidden="false"/>
    </xf>
    <xf numFmtId="171" fontId="21" fillId="4" borderId="1" xfId="15" applyFont="true" applyBorder="true" applyAlignment="true" applyProtection="true">
      <alignment horizontal="center" vertical="center" textRotation="0" wrapText="false" indent="0" shrinkToFit="true"/>
      <protection locked="true" hidden="false"/>
    </xf>
    <xf numFmtId="164" fontId="25" fillId="0" borderId="0" xfId="0" applyFont="true" applyBorder="false" applyAlignment="true" applyProtection="true">
      <alignment horizontal="left" vertical="center" textRotation="0" wrapText="false" indent="0" shrinkToFit="false"/>
      <protection locked="true" hidden="false"/>
    </xf>
    <xf numFmtId="164" fontId="25" fillId="0" borderId="0" xfId="0" applyFont="true" applyBorder="false" applyAlignment="true" applyProtection="true">
      <alignment horizontal="right" vertical="center" textRotation="0" wrapText="false" indent="0" shrinkToFit="false"/>
      <protection locked="true" hidden="false"/>
    </xf>
    <xf numFmtId="164" fontId="26" fillId="0" borderId="1" xfId="0" applyFont="true" applyBorder="true" applyAlignment="true" applyProtection="true">
      <alignment horizontal="center" vertical="center" textRotation="0" wrapText="false" indent="0" shrinkToFit="false"/>
      <protection locked="true" hidden="false"/>
    </xf>
    <xf numFmtId="164" fontId="19" fillId="0" borderId="1" xfId="0" applyFont="true" applyBorder="true" applyAlignment="true" applyProtection="true">
      <alignment horizontal="center" vertical="center" textRotation="0" wrapText="true" indent="0" shrinkToFit="false"/>
      <protection locked="true" hidden="false"/>
    </xf>
    <xf numFmtId="171" fontId="21" fillId="4" borderId="6" xfId="15" applyFont="true" applyBorder="true" applyAlignment="true" applyProtection="true">
      <alignment horizontal="center" vertical="center" textRotation="0" wrapText="false" indent="0" shrinkToFit="true"/>
      <protection locked="true" hidden="false"/>
    </xf>
    <xf numFmtId="164" fontId="27" fillId="0" borderId="0" xfId="0" applyFont="true" applyBorder="false" applyAlignment="true" applyProtection="true">
      <alignment horizontal="general" vertical="bottom" textRotation="0" wrapText="false" indent="0" shrinkToFit="false"/>
      <protection locked="true" hidden="false"/>
    </xf>
    <xf numFmtId="164" fontId="28" fillId="5" borderId="1" xfId="26" applyFont="true" applyBorder="true" applyAlignment="true" applyProtection="true">
      <alignment horizontal="center" vertical="center" textRotation="0" wrapText="true" indent="0" shrinkToFit="false"/>
      <protection locked="true" hidden="false"/>
    </xf>
    <xf numFmtId="164" fontId="29" fillId="0" borderId="1" xfId="0" applyFont="true" applyBorder="true" applyAlignment="true" applyProtection="true">
      <alignment horizontal="center" vertical="center" textRotation="0" wrapText="true" indent="0" shrinkToFit="false"/>
      <protection locked="true" hidden="false"/>
    </xf>
    <xf numFmtId="177" fontId="30" fillId="0" borderId="1" xfId="0" applyFont="true" applyBorder="true" applyAlignment="true" applyProtection="true">
      <alignment horizontal="left" vertical="center" textRotation="0" wrapText="false" indent="0" shrinkToFit="false"/>
      <protection locked="true" hidden="false"/>
    </xf>
    <xf numFmtId="164" fontId="31" fillId="0" borderId="1" xfId="0" applyFont="true" applyBorder="true" applyAlignment="true" applyProtection="true">
      <alignment horizontal="right" vertical="center" textRotation="0" wrapText="true" indent="0" shrinkToFit="false"/>
      <protection locked="true" hidden="false"/>
    </xf>
    <xf numFmtId="172" fontId="22" fillId="0" borderId="3" xfId="0" applyFont="true" applyBorder="true" applyAlignment="true" applyProtection="true">
      <alignment horizontal="center" vertical="center" textRotation="0" wrapText="false" indent="0" shrinkToFit="false"/>
      <protection locked="true" hidden="false"/>
    </xf>
    <xf numFmtId="164" fontId="30" fillId="0" borderId="1" xfId="0" applyFont="true" applyBorder="true" applyAlignment="true" applyProtection="true">
      <alignment horizontal="left" vertical="center" textRotation="0" wrapText="true" indent="0" shrinkToFit="false"/>
      <protection locked="true" hidden="false"/>
    </xf>
    <xf numFmtId="164" fontId="30" fillId="0" borderId="1" xfId="0" applyFont="true" applyBorder="true" applyAlignment="true" applyProtection="true">
      <alignment horizontal="center" vertical="center" textRotation="0" wrapText="true" indent="0" shrinkToFit="false"/>
      <protection locked="true" hidden="false"/>
    </xf>
    <xf numFmtId="178" fontId="30" fillId="0" borderId="3" xfId="0" applyFont="true" applyBorder="true" applyAlignment="true" applyProtection="true">
      <alignment horizontal="center" vertical="center" textRotation="0" wrapText="false" indent="0" shrinkToFit="false"/>
      <protection locked="true" hidden="false"/>
    </xf>
    <xf numFmtId="164" fontId="29" fillId="0" borderId="1" xfId="0" applyFont="true" applyBorder="true" applyAlignment="true" applyProtection="true">
      <alignment horizontal="right" vertical="center" textRotation="0" wrapText="true" indent="0" shrinkToFit="false"/>
      <protection locked="true" hidden="false"/>
    </xf>
    <xf numFmtId="164" fontId="30" fillId="0" borderId="3" xfId="0" applyFont="true" applyBorder="true" applyAlignment="true" applyProtection="true">
      <alignment horizontal="center" vertical="center" textRotation="0" wrapText="true" indent="0" shrinkToFit="false"/>
      <protection locked="true" hidden="false"/>
    </xf>
    <xf numFmtId="164" fontId="32" fillId="5" borderId="0" xfId="0" applyFont="true" applyBorder="true" applyAlignment="true" applyProtection="true">
      <alignment horizontal="center" vertical="center" textRotation="0" wrapText="false" indent="0" shrinkToFit="false"/>
      <protection locked="true" hidden="false"/>
    </xf>
    <xf numFmtId="164" fontId="32" fillId="0" borderId="9" xfId="0" applyFont="true" applyBorder="true" applyAlignment="true" applyProtection="true">
      <alignment horizontal="center" vertical="center" textRotation="0" wrapText="false" indent="0" shrinkToFit="false"/>
      <protection locked="true" hidden="false"/>
    </xf>
    <xf numFmtId="164" fontId="32" fillId="0" borderId="9" xfId="0" applyFont="true" applyBorder="true" applyAlignment="true" applyProtection="true">
      <alignment horizontal="center" vertical="center" textRotation="0" wrapText="true" indent="0" shrinkToFit="false"/>
      <protection locked="true" hidden="false"/>
    </xf>
    <xf numFmtId="164" fontId="32" fillId="0" borderId="10" xfId="0" applyFont="true" applyBorder="true" applyAlignment="true" applyProtection="true">
      <alignment horizontal="center" vertical="center" textRotation="0" wrapText="true" indent="0" shrinkToFit="false"/>
      <protection locked="true" hidden="false"/>
    </xf>
    <xf numFmtId="164" fontId="27" fillId="0" borderId="11" xfId="0" applyFont="true" applyBorder="true" applyAlignment="true" applyProtection="true">
      <alignment horizontal="center" vertical="center" textRotation="0" wrapText="true" indent="0" shrinkToFit="false"/>
      <protection locked="true" hidden="false"/>
    </xf>
    <xf numFmtId="164" fontId="27" fillId="0" borderId="9" xfId="0" applyFont="true" applyBorder="true" applyAlignment="true" applyProtection="true">
      <alignment horizontal="left" vertical="center" textRotation="0" wrapText="true" indent="0" shrinkToFit="false"/>
      <protection locked="true" hidden="false"/>
    </xf>
    <xf numFmtId="175" fontId="33" fillId="0" borderId="9" xfId="0" applyFont="true" applyBorder="true" applyAlignment="true" applyProtection="true">
      <alignment horizontal="general" vertical="bottom" textRotation="0" wrapText="false" indent="0" shrinkToFit="false"/>
      <protection locked="true" hidden="false"/>
    </xf>
    <xf numFmtId="171" fontId="27" fillId="0" borderId="12" xfId="15" applyFont="true" applyBorder="true" applyAlignment="true" applyProtection="true">
      <alignment horizontal="center" vertical="center" textRotation="0" wrapText="false" indent="0" shrinkToFit="false"/>
      <protection locked="true" hidden="false"/>
    </xf>
    <xf numFmtId="171" fontId="34" fillId="0" borderId="12" xfId="15" applyFont="true" applyBorder="true" applyAlignment="true" applyProtection="true">
      <alignment horizontal="center" vertical="center" textRotation="0" wrapText="false" indent="0" shrinkToFit="false"/>
      <protection locked="true" hidden="false"/>
    </xf>
    <xf numFmtId="171" fontId="35" fillId="0" borderId="12" xfId="15" applyFont="true" applyBorder="true" applyAlignment="true" applyProtection="true">
      <alignment horizontal="center" vertical="center" textRotation="0" wrapText="false" indent="0" shrinkToFit="false"/>
      <protection locked="true" hidden="false"/>
    </xf>
    <xf numFmtId="171" fontId="36" fillId="0" borderId="0" xfId="0" applyFont="true" applyBorder="false" applyAlignment="true" applyProtection="true">
      <alignment horizontal="general" vertical="bottom" textRotation="0" wrapText="false" indent="0" shrinkToFit="false"/>
      <protection locked="true" hidden="false"/>
    </xf>
    <xf numFmtId="164" fontId="32" fillId="6" borderId="9" xfId="0" applyFont="true" applyBorder="true" applyAlignment="true" applyProtection="true">
      <alignment horizontal="center" vertical="center" textRotation="0" wrapText="true" indent="0" shrinkToFit="false"/>
      <protection locked="true" hidden="false"/>
    </xf>
    <xf numFmtId="171" fontId="37" fillId="6" borderId="12" xfId="15" applyFont="true" applyBorder="true" applyAlignment="true" applyProtection="true">
      <alignment horizontal="center" vertical="center" textRotation="0" wrapText="false" indent="0" shrinkToFit="false"/>
      <protection locked="true" hidden="false"/>
    </xf>
    <xf numFmtId="171" fontId="38" fillId="0" borderId="13" xfId="0" applyFont="true" applyBorder="true" applyAlignment="true" applyProtection="true">
      <alignment horizontal="general" vertical="center" textRotation="0" wrapText="false" indent="0" shrinkToFit="false"/>
      <protection locked="true" hidden="false"/>
    </xf>
    <xf numFmtId="171" fontId="32" fillId="6" borderId="12" xfId="15" applyFont="true" applyBorder="true" applyAlignment="true" applyProtection="true">
      <alignment horizontal="center" vertical="center" textRotation="0" wrapText="false" indent="0" shrinkToFit="false"/>
      <protection locked="true" hidden="false"/>
    </xf>
    <xf numFmtId="171" fontId="27" fillId="0" borderId="0" xfId="0" applyFont="true" applyBorder="false" applyAlignment="true" applyProtection="true">
      <alignment horizontal="general" vertical="bottom" textRotation="0" wrapText="false" indent="0" shrinkToFit="false"/>
      <protection locked="true" hidden="false"/>
    </xf>
    <xf numFmtId="171" fontId="0" fillId="0" borderId="0" xfId="0" applyFont="false" applyBorder="false" applyAlignment="true" applyProtection="true">
      <alignment horizontal="general" vertical="bottom" textRotation="0" wrapText="false" indent="0" shrinkToFit="false"/>
      <protection locked="true" hidden="false"/>
    </xf>
    <xf numFmtId="164" fontId="32" fillId="0" borderId="0" xfId="0" applyFont="true" applyBorder="false" applyAlignment="true" applyProtection="true">
      <alignment horizontal="general" vertical="center" textRotation="0" wrapText="false" indent="0" shrinkToFit="false"/>
      <protection locked="true" hidden="false"/>
    </xf>
    <xf numFmtId="164" fontId="32" fillId="7" borderId="0" xfId="0" applyFont="true" applyBorder="true" applyAlignment="true" applyProtection="true">
      <alignment horizontal="center" vertical="center" textRotation="0" wrapText="false" indent="0" shrinkToFit="false"/>
      <protection locked="true" hidden="false"/>
    </xf>
    <xf numFmtId="164" fontId="36" fillId="0" borderId="0" xfId="0" applyFont="true" applyBorder="false" applyAlignment="true" applyProtection="true">
      <alignment horizontal="center" vertical="bottom" textRotation="0" wrapText="false" indent="0" shrinkToFit="false"/>
      <protection locked="true" hidden="false"/>
    </xf>
    <xf numFmtId="164" fontId="27" fillId="0" borderId="12" xfId="0" applyFont="true" applyBorder="true" applyAlignment="true" applyProtection="true">
      <alignment horizontal="general" vertical="center" textRotation="0" wrapText="true" indent="0" shrinkToFit="false"/>
      <protection locked="true" hidden="false"/>
    </xf>
    <xf numFmtId="179" fontId="36" fillId="0" borderId="14" xfId="19" applyFont="true" applyBorder="true" applyAlignment="true" applyProtection="true">
      <alignment horizontal="general" vertical="bottom" textRotation="0" wrapText="false" indent="0" shrinkToFit="false"/>
      <protection locked="true" hidden="false"/>
    </xf>
    <xf numFmtId="171" fontId="27" fillId="0" borderId="12" xfId="0" applyFont="true" applyBorder="true" applyAlignment="true" applyProtection="true">
      <alignment horizontal="center" vertical="center" textRotation="0" wrapText="false" indent="0" shrinkToFit="false"/>
      <protection locked="true" hidden="false"/>
    </xf>
    <xf numFmtId="179" fontId="36" fillId="0" borderId="9" xfId="19" applyFont="true" applyBorder="true" applyAlignment="true" applyProtection="true">
      <alignment horizontal="general" vertical="bottom" textRotation="0" wrapText="false" indent="0" shrinkToFit="false"/>
      <protection locked="true" hidden="false"/>
    </xf>
    <xf numFmtId="179" fontId="40" fillId="6" borderId="12" xfId="0" applyFont="true" applyBorder="true" applyAlignment="true" applyProtection="true">
      <alignment horizontal="right" vertical="center" textRotation="0" wrapText="false" indent="0" shrinkToFit="false"/>
      <protection locked="true" hidden="false"/>
    </xf>
    <xf numFmtId="171" fontId="32" fillId="6" borderId="12" xfId="0" applyFont="true" applyBorder="true" applyAlignment="true" applyProtection="true">
      <alignment horizontal="center" vertical="center" textRotation="0" wrapText="false" indent="0" shrinkToFit="false"/>
      <protection locked="true" hidden="false"/>
    </xf>
    <xf numFmtId="164" fontId="32" fillId="7" borderId="0" xfId="0" applyFont="true" applyBorder="true" applyAlignment="true" applyProtection="true">
      <alignment horizontal="center" vertical="center" textRotation="0" wrapText="true" indent="0" shrinkToFit="false"/>
      <protection locked="true" hidden="false"/>
    </xf>
    <xf numFmtId="179" fontId="34" fillId="0" borderId="12" xfId="0" applyFont="true" applyBorder="true" applyAlignment="true" applyProtection="true">
      <alignment horizontal="center" vertical="center" textRotation="0" wrapText="false" indent="0" shrinkToFit="false"/>
      <protection locked="true" hidden="false"/>
    </xf>
    <xf numFmtId="164" fontId="41" fillId="0" borderId="0" xfId="0" applyFont="true" applyBorder="false" applyAlignment="true" applyProtection="true">
      <alignment horizontal="general" vertical="bottom" textRotation="0" wrapText="false" indent="0" shrinkToFit="false"/>
      <protection locked="true" hidden="false"/>
    </xf>
    <xf numFmtId="164" fontId="41" fillId="0" borderId="0" xfId="0" applyFont="true" applyBorder="false" applyAlignment="true" applyProtection="true">
      <alignment horizontal="general" vertical="center" textRotation="0" wrapText="false" indent="0" shrinkToFit="false"/>
      <protection locked="true" hidden="false"/>
    </xf>
    <xf numFmtId="179" fontId="32" fillId="6" borderId="12" xfId="0" applyFont="true" applyBorder="true" applyAlignment="true" applyProtection="true">
      <alignment horizontal="center" vertical="center" textRotation="0" wrapText="false" indent="0" shrinkToFit="false"/>
      <protection locked="true" hidden="false"/>
    </xf>
    <xf numFmtId="164" fontId="33" fillId="0" borderId="12" xfId="0" applyFont="true" applyBorder="true" applyAlignment="true" applyProtection="true">
      <alignment horizontal="center" vertical="center" textRotation="0" wrapText="false" indent="0" shrinkToFit="false"/>
      <protection locked="true" hidden="false"/>
    </xf>
    <xf numFmtId="171" fontId="33" fillId="0" borderId="12" xfId="15" applyFont="true" applyBorder="true" applyAlignment="true" applyProtection="true">
      <alignment horizontal="right" vertical="center" textRotation="0" wrapText="false" indent="0" shrinkToFit="false"/>
      <protection locked="true" hidden="false"/>
    </xf>
    <xf numFmtId="171" fontId="42" fillId="0" borderId="0" xfId="0" applyFont="true" applyBorder="false" applyAlignment="true" applyProtection="true">
      <alignment horizontal="general" vertical="bottom" textRotation="0" wrapText="false" indent="0" shrinkToFit="false"/>
      <protection locked="true" hidden="false"/>
    </xf>
    <xf numFmtId="168" fontId="33" fillId="0" borderId="12" xfId="0" applyFont="true" applyBorder="true" applyAlignment="true" applyProtection="true">
      <alignment horizontal="center" vertical="center" textRotation="0" wrapText="false" indent="0" shrinkToFit="false"/>
      <protection locked="true" hidden="false"/>
    </xf>
    <xf numFmtId="164" fontId="33" fillId="0" borderId="12" xfId="0" applyFont="true" applyBorder="true" applyAlignment="true" applyProtection="true">
      <alignment horizontal="general" vertical="center" textRotation="0" wrapText="true" indent="0" shrinkToFit="false"/>
      <protection locked="true" hidden="false"/>
    </xf>
    <xf numFmtId="164" fontId="27" fillId="0" borderId="9" xfId="0" applyFont="true" applyBorder="true" applyAlignment="true" applyProtection="true">
      <alignment horizontal="general" vertical="center" textRotation="0" wrapText="true" indent="0" shrinkToFit="false"/>
      <protection locked="true" hidden="false"/>
    </xf>
    <xf numFmtId="173" fontId="33" fillId="0" borderId="12" xfId="15" applyFont="true" applyBorder="true" applyAlignment="true" applyProtection="true">
      <alignment horizontal="center" vertical="center" textRotation="0" wrapText="false" indent="0" shrinkToFit="false"/>
      <protection locked="true" hidden="false"/>
    </xf>
    <xf numFmtId="173" fontId="33" fillId="0" borderId="12" xfId="15" applyFont="true" applyBorder="true" applyAlignment="true" applyProtection="true">
      <alignment horizontal="right" vertical="center" textRotation="0" wrapText="false" indent="0" shrinkToFit="false"/>
      <protection locked="true" hidden="false"/>
    </xf>
    <xf numFmtId="164" fontId="38" fillId="0" borderId="0" xfId="0" applyFont="true" applyBorder="false" applyAlignment="true" applyProtection="true">
      <alignment horizontal="general" vertical="bottom" textRotation="0" wrapText="false" indent="0" shrinkToFit="false"/>
      <protection locked="true" hidden="false"/>
    </xf>
    <xf numFmtId="168" fontId="33" fillId="0" borderId="12" xfId="15" applyFont="true" applyBorder="true" applyAlignment="true" applyProtection="true">
      <alignment horizontal="center" vertical="center" textRotation="0" wrapText="false" indent="0" shrinkToFit="false"/>
      <protection locked="true" hidden="false"/>
    </xf>
    <xf numFmtId="171" fontId="38" fillId="0" borderId="0" xfId="0" applyFont="true" applyBorder="false" applyAlignment="true" applyProtection="true">
      <alignment horizontal="general" vertical="bottom" textRotation="0" wrapText="false" indent="0" shrinkToFit="false"/>
      <protection locked="true" hidden="false"/>
    </xf>
    <xf numFmtId="168" fontId="33" fillId="0" borderId="12" xfId="0" applyFont="true" applyBorder="true" applyAlignment="true" applyProtection="true">
      <alignment horizontal="general" vertical="center" textRotation="0" wrapText="false" indent="0" shrinkToFit="false"/>
      <protection locked="true" hidden="false"/>
    </xf>
    <xf numFmtId="171" fontId="33" fillId="0" borderId="12" xfId="15" applyFont="true" applyBorder="true" applyAlignment="true" applyProtection="true">
      <alignment horizontal="center" vertical="center" textRotation="0" wrapText="false" indent="0" shrinkToFit="false"/>
      <protection locked="true" hidden="false"/>
    </xf>
    <xf numFmtId="164" fontId="27" fillId="0" borderId="15" xfId="0" applyFont="true" applyBorder="true" applyAlignment="true" applyProtection="true">
      <alignment horizontal="center" vertical="center" textRotation="0" wrapText="true" indent="0" shrinkToFit="false"/>
      <protection locked="true" hidden="false"/>
    </xf>
    <xf numFmtId="164" fontId="32" fillId="6" borderId="12" xfId="0" applyFont="true" applyBorder="true" applyAlignment="true" applyProtection="true">
      <alignment horizontal="center" vertical="center" textRotation="0" wrapText="false" indent="0" shrinkToFit="false"/>
      <protection locked="true" hidden="false"/>
    </xf>
    <xf numFmtId="164" fontId="43" fillId="0" borderId="0" xfId="0" applyFont="true" applyBorder="false" applyAlignment="true" applyProtection="true">
      <alignment horizontal="center" vertical="bottom" textRotation="0" wrapText="false" indent="0" shrinkToFit="false"/>
      <protection locked="true" hidden="false"/>
    </xf>
    <xf numFmtId="164" fontId="32" fillId="8" borderId="9" xfId="0" applyFont="true" applyBorder="true" applyAlignment="true" applyProtection="true">
      <alignment horizontal="center" vertical="center" textRotation="0" wrapText="true" indent="0" shrinkToFit="false"/>
      <protection locked="true" hidden="false"/>
    </xf>
    <xf numFmtId="171" fontId="32" fillId="8" borderId="12" xfId="0" applyFont="true" applyBorder="true" applyAlignment="true" applyProtection="true">
      <alignment horizontal="center" vertical="center" textRotation="0" wrapText="false" indent="0" shrinkToFit="false"/>
      <protection locked="true" hidden="false"/>
    </xf>
    <xf numFmtId="164" fontId="27" fillId="0" borderId="0" xfId="0" applyFont="true" applyBorder="false" applyAlignment="true" applyProtection="true">
      <alignment horizontal="general" vertical="center" textRotation="0" wrapText="false" indent="0" shrinkToFit="false"/>
      <protection locked="true" hidden="false"/>
    </xf>
    <xf numFmtId="164" fontId="36" fillId="0" borderId="16" xfId="0" applyFont="true" applyBorder="true" applyAlignment="true" applyProtection="true">
      <alignment horizontal="center" vertical="bottom" textRotation="0" wrapText="false" indent="0" shrinkToFit="false"/>
      <protection locked="true" hidden="false"/>
    </xf>
    <xf numFmtId="164" fontId="28" fillId="0" borderId="9" xfId="0" applyFont="true" applyBorder="true" applyAlignment="true" applyProtection="true">
      <alignment horizontal="center" vertical="center" textRotation="0" wrapText="true" indent="0" shrinkToFit="false"/>
      <protection locked="true" hidden="false"/>
    </xf>
    <xf numFmtId="179" fontId="27" fillId="0" borderId="13" xfId="0" applyFont="true" applyBorder="true" applyAlignment="true" applyProtection="true">
      <alignment horizontal="general" vertical="bottom" textRotation="0" wrapText="false" indent="0" shrinkToFit="false"/>
      <protection locked="true" hidden="false"/>
    </xf>
    <xf numFmtId="164" fontId="27" fillId="0" borderId="12" xfId="0" applyFont="true" applyBorder="true" applyAlignment="true" applyProtection="true">
      <alignment horizontal="justify" vertical="center" textRotation="0" wrapText="true" indent="0" shrinkToFit="false"/>
      <protection locked="true" hidden="false"/>
    </xf>
    <xf numFmtId="180" fontId="34" fillId="0" borderId="0" xfId="19" applyFont="true" applyBorder="true" applyAlignment="true" applyProtection="true">
      <alignment horizontal="center" vertical="bottom" textRotation="0" wrapText="false" indent="0" shrinkToFit="false"/>
      <protection locked="true" hidden="false"/>
    </xf>
    <xf numFmtId="171" fontId="34" fillId="0" borderId="9" xfId="0" applyFont="true" applyBorder="true" applyAlignment="true" applyProtection="true">
      <alignment horizontal="center" vertical="center" textRotation="0" wrapText="false" indent="0" shrinkToFit="false"/>
      <protection locked="true" hidden="false"/>
    </xf>
    <xf numFmtId="171" fontId="27" fillId="0" borderId="13" xfId="0" applyFont="true" applyBorder="true" applyAlignment="true" applyProtection="true">
      <alignment horizontal="center" vertical="center" textRotation="0" wrapText="false" indent="0" shrinkToFit="false"/>
      <protection locked="true" hidden="false"/>
    </xf>
    <xf numFmtId="179" fontId="34" fillId="0" borderId="9" xfId="19" applyFont="true" applyBorder="true" applyAlignment="true" applyProtection="true">
      <alignment horizontal="center" vertical="center" textRotation="0" wrapText="false" indent="0" shrinkToFit="false"/>
      <protection locked="true" hidden="false"/>
    </xf>
    <xf numFmtId="180" fontId="44" fillId="0" borderId="9" xfId="19" applyFont="true" applyBorder="true" applyAlignment="true" applyProtection="true">
      <alignment horizontal="center" vertical="bottom" textRotation="0" wrapText="false" indent="0" shrinkToFit="false"/>
      <protection locked="true" hidden="false"/>
    </xf>
    <xf numFmtId="164" fontId="32" fillId="9" borderId="9" xfId="0" applyFont="true" applyBorder="true" applyAlignment="true" applyProtection="true">
      <alignment horizontal="center" vertical="center" textRotation="0" wrapText="true" indent="0" shrinkToFit="false"/>
      <protection locked="true" hidden="false"/>
    </xf>
    <xf numFmtId="179" fontId="32" fillId="9" borderId="9" xfId="0" applyFont="true" applyBorder="true" applyAlignment="true" applyProtection="true">
      <alignment horizontal="center" vertical="center" textRotation="0" wrapText="false" indent="0" shrinkToFit="false"/>
      <protection locked="true" hidden="false"/>
    </xf>
    <xf numFmtId="171" fontId="32" fillId="9" borderId="12" xfId="0" applyFont="true" applyBorder="true" applyAlignment="true" applyProtection="true">
      <alignment horizontal="center" vertical="center" textRotation="0" wrapText="false" indent="0" shrinkToFit="false"/>
      <protection locked="true" hidden="false"/>
    </xf>
    <xf numFmtId="181" fontId="27" fillId="0" borderId="0" xfId="19" applyFont="true" applyBorder="true" applyAlignment="true" applyProtection="true">
      <alignment horizontal="general" vertical="bottom" textRotation="0" wrapText="false" indent="0" shrinkToFit="false"/>
      <protection locked="true" hidden="false"/>
    </xf>
    <xf numFmtId="164" fontId="27" fillId="0" borderId="17" xfId="0" applyFont="true" applyBorder="true" applyAlignment="true" applyProtection="true">
      <alignment horizontal="general" vertical="bottom" textRotation="0" wrapText="false" indent="0" shrinkToFit="false"/>
      <protection locked="true" hidden="false"/>
    </xf>
    <xf numFmtId="164" fontId="45" fillId="0" borderId="0" xfId="0" applyFont="true" applyBorder="false" applyAlignment="true" applyProtection="true">
      <alignment horizontal="general" vertical="center" textRotation="0" wrapText="false" indent="0" shrinkToFit="false"/>
      <protection locked="true" hidden="false"/>
    </xf>
    <xf numFmtId="179" fontId="45" fillId="0" borderId="0" xfId="19" applyFont="true" applyBorder="true" applyAlignment="true" applyProtection="true">
      <alignment horizontal="general" vertical="center" textRotation="0" wrapText="false" indent="0" shrinkToFit="false"/>
      <protection locked="true" hidden="false"/>
    </xf>
    <xf numFmtId="182" fontId="0" fillId="0" borderId="0" xfId="0" applyFont="true" applyBorder="false" applyAlignment="true" applyProtection="true">
      <alignment horizontal="general" vertical="bottom" textRotation="0" wrapText="false" indent="0" shrinkToFit="false"/>
      <protection locked="true" hidden="false"/>
    </xf>
    <xf numFmtId="180" fontId="34" fillId="0" borderId="9" xfId="19" applyFont="true" applyBorder="true" applyAlignment="true" applyProtection="true">
      <alignment horizontal="center" vertical="bottom" textRotation="0" wrapText="false" indent="0" shrinkToFit="false"/>
      <protection locked="true" hidden="false"/>
    </xf>
    <xf numFmtId="179" fontId="27" fillId="0" borderId="0" xfId="19" applyFont="true" applyBorder="true" applyAlignment="true" applyProtection="true">
      <alignment horizontal="general" vertical="bottom" textRotation="0" wrapText="false" indent="0" shrinkToFit="false"/>
      <protection locked="true" hidden="false"/>
    </xf>
    <xf numFmtId="179" fontId="34" fillId="0" borderId="12" xfId="19" applyFont="true" applyBorder="true" applyAlignment="true" applyProtection="true">
      <alignment horizontal="center" vertical="center" textRotation="0" wrapText="false" indent="0" shrinkToFit="false"/>
      <protection locked="true" hidden="false"/>
    </xf>
    <xf numFmtId="164" fontId="27" fillId="0" borderId="9" xfId="0" applyFont="true" applyBorder="true" applyAlignment="true" applyProtection="true">
      <alignment horizontal="center" vertical="center" textRotation="0" wrapText="true" indent="0" shrinkToFit="false"/>
      <protection locked="true" hidden="false"/>
    </xf>
    <xf numFmtId="164" fontId="27" fillId="0" borderId="10" xfId="0" applyFont="true" applyBorder="true" applyAlignment="true" applyProtection="true">
      <alignment horizontal="general" vertical="center" textRotation="0" wrapText="true" indent="0" shrinkToFit="false"/>
      <protection locked="true" hidden="false"/>
    </xf>
    <xf numFmtId="180" fontId="34" fillId="0" borderId="10" xfId="19" applyFont="true" applyBorder="true" applyAlignment="true" applyProtection="true">
      <alignment horizontal="center" vertical="center" textRotation="0" wrapText="false" indent="0" shrinkToFit="false"/>
      <protection locked="true" hidden="false"/>
    </xf>
    <xf numFmtId="179" fontId="27" fillId="0" borderId="12" xfId="19" applyFont="true" applyBorder="true" applyAlignment="true" applyProtection="true">
      <alignment horizontal="center" vertical="center" textRotation="0" wrapText="false" indent="0" shrinkToFit="false"/>
      <protection locked="true" hidden="false"/>
    </xf>
    <xf numFmtId="179" fontId="32" fillId="0" borderId="12" xfId="0" applyFont="true" applyBorder="true" applyAlignment="true" applyProtection="true">
      <alignment horizontal="center" vertical="center" textRotation="0" wrapText="false" indent="0" shrinkToFit="false"/>
      <protection locked="true" hidden="false"/>
    </xf>
    <xf numFmtId="171" fontId="32" fillId="0" borderId="12" xfId="0" applyFont="true" applyBorder="true" applyAlignment="true" applyProtection="true">
      <alignment horizontal="center" vertical="center" textRotation="0" wrapText="false" indent="0" shrinkToFit="false"/>
      <protection locked="true" hidden="false"/>
    </xf>
    <xf numFmtId="179" fontId="38" fillId="0" borderId="12" xfId="19" applyFont="true" applyBorder="true" applyAlignment="true" applyProtection="true">
      <alignment horizontal="general" vertical="center" textRotation="0" wrapText="false" indent="0" shrinkToFit="false"/>
      <protection locked="true" hidden="false"/>
    </xf>
    <xf numFmtId="175" fontId="46" fillId="0" borderId="1" xfId="0" applyFont="true" applyBorder="true" applyAlignment="true" applyProtection="true">
      <alignment horizontal="center" vertical="center" textRotation="0" wrapText="false" indent="0" shrinkToFit="false"/>
      <protection locked="true" hidden="false"/>
    </xf>
    <xf numFmtId="164" fontId="32" fillId="0" borderId="12" xfId="0" applyFont="true" applyBorder="true" applyAlignment="true" applyProtection="true">
      <alignment horizontal="center" vertical="center" textRotation="0" wrapText="false" indent="0" shrinkToFit="false"/>
      <protection locked="true" hidden="false"/>
    </xf>
    <xf numFmtId="171" fontId="32" fillId="0" borderId="12" xfId="15" applyFont="true" applyBorder="true" applyAlignment="true" applyProtection="true">
      <alignment horizontal="center" vertical="center" textRotation="0" wrapText="false" indent="0" shrinkToFit="false"/>
      <protection locked="true" hidden="false"/>
    </xf>
    <xf numFmtId="164" fontId="32" fillId="0" borderId="10" xfId="0" applyFont="true" applyBorder="true" applyAlignment="true" applyProtection="true">
      <alignment horizontal="general" vertical="center" textRotation="0" wrapText="true" indent="0" shrinkToFit="false"/>
      <protection locked="true" hidden="false"/>
    </xf>
    <xf numFmtId="171" fontId="47" fillId="0" borderId="12" xfId="15" applyFont="true" applyBorder="true" applyAlignment="true" applyProtection="true">
      <alignment horizontal="center" vertical="center" textRotation="0" wrapText="false" indent="0" shrinkToFit="false"/>
      <protection locked="true" hidden="false"/>
    </xf>
    <xf numFmtId="164" fontId="0" fillId="0" borderId="18" xfId="0" applyFont="false" applyBorder="true" applyAlignment="true" applyProtection="true">
      <alignment horizontal="general" vertical="bottom" textRotation="0" wrapText="false" indent="0" shrinkToFit="false"/>
      <protection locked="true" hidden="false"/>
    </xf>
    <xf numFmtId="164" fontId="32" fillId="0" borderId="19" xfId="0" applyFont="true" applyBorder="true" applyAlignment="true" applyProtection="true">
      <alignment horizontal="center" vertical="center" textRotation="0" wrapText="true" indent="0" shrinkToFit="false"/>
      <protection locked="true" hidden="false"/>
    </xf>
    <xf numFmtId="164" fontId="48" fillId="10" borderId="0" xfId="28" applyFont="true" applyBorder="false" applyAlignment="true" applyProtection="true">
      <alignment horizontal="center" vertical="center" textRotation="0" wrapText="false" indent="0" shrinkToFit="false"/>
      <protection locked="true" hidden="false"/>
    </xf>
    <xf numFmtId="171" fontId="27" fillId="0" borderId="16" xfId="15" applyFont="true" applyBorder="true" applyAlignment="true" applyProtection="true">
      <alignment horizontal="center" vertical="center" textRotation="0" wrapText="false" indent="0" shrinkToFit="false"/>
      <protection locked="true" hidden="false"/>
    </xf>
    <xf numFmtId="183" fontId="49" fillId="0" borderId="0" xfId="28" applyFont="true" applyBorder="false" applyAlignment="true" applyProtection="true">
      <alignment horizontal="general" vertical="center" textRotation="0" wrapText="false" indent="0" shrinkToFit="false"/>
      <protection locked="true" hidden="false"/>
    </xf>
    <xf numFmtId="179" fontId="47" fillId="0" borderId="12" xfId="19" applyFont="true" applyBorder="true" applyAlignment="true" applyProtection="true">
      <alignment horizontal="center" vertical="center" textRotation="0" wrapText="false" indent="0" shrinkToFit="false"/>
      <protection locked="true" hidden="false"/>
    </xf>
    <xf numFmtId="171" fontId="27" fillId="3" borderId="20" xfId="15" applyFont="true" applyBorder="true" applyAlignment="true" applyProtection="true">
      <alignment horizontal="center" vertical="center" textRotation="0" wrapText="false" indent="0" shrinkToFit="false"/>
      <protection locked="true" hidden="false"/>
    </xf>
    <xf numFmtId="179" fontId="34" fillId="0" borderId="12" xfId="15" applyFont="true" applyBorder="true" applyAlignment="true" applyProtection="true">
      <alignment horizontal="center" vertical="center" textRotation="0" wrapText="false" indent="0" shrinkToFit="false"/>
      <protection locked="true" hidden="false"/>
    </xf>
    <xf numFmtId="171" fontId="27" fillId="3" borderId="9" xfId="15" applyFont="true" applyBorder="true" applyAlignment="true" applyProtection="true">
      <alignment horizontal="center" vertical="center" textRotation="0" wrapText="false" indent="0" shrinkToFit="false"/>
      <protection locked="true" hidden="false"/>
    </xf>
    <xf numFmtId="180" fontId="32" fillId="6" borderId="12" xfId="0" applyFont="true" applyBorder="true" applyAlignment="true" applyProtection="true">
      <alignment horizontal="center" vertical="center" textRotation="0" wrapText="false" indent="0" shrinkToFit="false"/>
      <protection locked="true" hidden="false"/>
    </xf>
    <xf numFmtId="164" fontId="32" fillId="0" borderId="0" xfId="0" applyFont="true" applyBorder="false" applyAlignment="true" applyProtection="true">
      <alignment horizontal="center" vertical="center" textRotation="0" wrapText="false" indent="0" shrinkToFit="false"/>
      <protection locked="true" hidden="false"/>
    </xf>
    <xf numFmtId="180" fontId="32" fillId="6" borderId="0" xfId="0" applyFont="true" applyBorder="false" applyAlignment="true" applyProtection="true">
      <alignment horizontal="center" vertical="center" textRotation="0" wrapText="false" indent="0" shrinkToFit="false"/>
      <protection locked="true" hidden="false"/>
    </xf>
    <xf numFmtId="171" fontId="32" fillId="0" borderId="0" xfId="15" applyFont="true" applyBorder="true" applyAlignment="true" applyProtection="true">
      <alignment horizontal="center" vertical="center" textRotation="0" wrapText="false" indent="0" shrinkToFit="false"/>
      <protection locked="true" hidden="false"/>
    </xf>
    <xf numFmtId="164" fontId="27" fillId="0" borderId="0" xfId="0" applyFont="true" applyBorder="false" applyAlignment="true" applyProtection="true">
      <alignment horizontal="center" vertical="center" textRotation="0" wrapText="false" indent="0" shrinkToFit="false"/>
      <protection locked="true" hidden="false"/>
    </xf>
    <xf numFmtId="179" fontId="27" fillId="0" borderId="0" xfId="19" applyFont="true" applyBorder="true" applyAlignment="true" applyProtection="true">
      <alignment horizontal="center" vertical="center" textRotation="0" wrapText="false" indent="0" shrinkToFit="false"/>
      <protection locked="true" hidden="false"/>
    </xf>
    <xf numFmtId="171" fontId="27" fillId="0" borderId="0" xfId="15" applyFont="true" applyBorder="true" applyAlignment="true" applyProtection="true">
      <alignment horizontal="center" vertical="center" textRotation="0" wrapText="false" indent="0" shrinkToFit="false"/>
      <protection locked="true" hidden="false"/>
    </xf>
    <xf numFmtId="171" fontId="0" fillId="0" borderId="0" xfId="15" applyFont="true" applyBorder="true" applyAlignment="true" applyProtection="true">
      <alignment horizontal="general" vertical="center" textRotation="0" wrapText="false" indent="0" shrinkToFit="false"/>
      <protection locked="true" hidden="false"/>
    </xf>
    <xf numFmtId="164" fontId="32" fillId="0" borderId="11" xfId="0" applyFont="true" applyBorder="true" applyAlignment="true" applyProtection="true">
      <alignment horizontal="center" vertical="center" textRotation="0" wrapText="true" indent="0" shrinkToFit="false"/>
      <protection locked="true" hidden="false"/>
    </xf>
    <xf numFmtId="171" fontId="27" fillId="0" borderId="12" xfId="0" applyFont="true" applyBorder="true" applyAlignment="true" applyProtection="true">
      <alignment horizontal="general" vertical="center" textRotation="0" wrapText="false" indent="0" shrinkToFit="false"/>
      <protection locked="true" hidden="false"/>
    </xf>
    <xf numFmtId="171" fontId="32" fillId="0" borderId="12" xfId="0" applyFont="true" applyBorder="true" applyAlignment="true" applyProtection="true">
      <alignment horizontal="general" vertical="center" textRotation="0" wrapText="false" indent="0" shrinkToFit="false"/>
      <protection locked="true" hidden="false"/>
    </xf>
    <xf numFmtId="184" fontId="27" fillId="0" borderId="0" xfId="0" applyFont="true" applyBorder="false" applyAlignment="true" applyProtection="true">
      <alignment horizontal="general" vertical="bottom" textRotation="0" wrapText="false" indent="0" shrinkToFit="false"/>
      <protection locked="true" hidden="false"/>
    </xf>
    <xf numFmtId="185" fontId="32" fillId="0" borderId="12" xfId="0" applyFont="true" applyBorder="true" applyAlignment="true" applyProtection="true">
      <alignment horizontal="general" vertical="center" textRotation="0" wrapText="false" indent="0" shrinkToFit="false"/>
      <protection locked="true" hidden="false"/>
    </xf>
    <xf numFmtId="164" fontId="32" fillId="0" borderId="21" xfId="0" applyFont="true" applyBorder="true" applyAlignment="true" applyProtection="true">
      <alignment horizontal="center" vertical="center" textRotation="0" wrapText="true" indent="0" shrinkToFit="false"/>
      <protection locked="true" hidden="false"/>
    </xf>
    <xf numFmtId="164" fontId="32" fillId="6" borderId="11" xfId="0" applyFont="true" applyBorder="true" applyAlignment="true" applyProtection="true">
      <alignment horizontal="center" vertical="center" textRotation="0" wrapText="true" indent="0" shrinkToFit="false"/>
      <protection locked="true" hidden="false"/>
    </xf>
    <xf numFmtId="164" fontId="10" fillId="0" borderId="1" xfId="0" applyFont="true" applyBorder="true" applyAlignment="true" applyProtection="true">
      <alignment horizontal="general" vertical="bottom" textRotation="0" wrapText="true" indent="0" shrinkToFit="false"/>
      <protection locked="true" hidden="false"/>
    </xf>
    <xf numFmtId="164" fontId="54" fillId="0" borderId="1" xfId="0" applyFont="true" applyBorder="true" applyAlignment="true" applyProtection="true">
      <alignment horizontal="center" vertical="center" textRotation="0" wrapText="true" indent="0" shrinkToFit="false"/>
      <protection locked="true" hidden="false"/>
    </xf>
    <xf numFmtId="185" fontId="19" fillId="0" borderId="1" xfId="0" applyFont="true" applyBorder="true" applyAlignment="true" applyProtection="true">
      <alignment horizontal="center" vertical="center" textRotation="0" wrapText="false" indent="0" shrinkToFit="false"/>
      <protection locked="true" hidden="false"/>
    </xf>
    <xf numFmtId="167" fontId="0" fillId="0" borderId="0" xfId="17" applyFont="true" applyBorder="true" applyAlignment="true" applyProtection="true">
      <alignment horizontal="general" vertical="bottom" textRotation="0" wrapText="false" indent="0" shrinkToFit="false"/>
      <protection locked="true" hidden="false"/>
    </xf>
    <xf numFmtId="164" fontId="10" fillId="0" borderId="1" xfId="0" applyFont="true" applyBorder="true" applyAlignment="true" applyProtection="true">
      <alignment horizontal="center" vertical="center" textRotation="0" wrapText="false" indent="0" shrinkToFit="false"/>
      <protection locked="true" hidden="false"/>
    </xf>
    <xf numFmtId="186" fontId="0" fillId="0" borderId="1" xfId="0" applyFont="false" applyBorder="true" applyAlignment="true" applyProtection="true">
      <alignment horizontal="center" vertical="bottom" textRotation="0" wrapText="false" indent="0" shrinkToFit="false"/>
      <protection locked="true" hidden="false"/>
    </xf>
    <xf numFmtId="175" fontId="0" fillId="0" borderId="0" xfId="0" applyFont="false" applyBorder="false" applyAlignment="true" applyProtection="true">
      <alignment horizontal="general" vertical="bottom" textRotation="0" wrapText="false" indent="0" shrinkToFit="false"/>
      <protection locked="true" hidden="false"/>
    </xf>
    <xf numFmtId="167" fontId="0" fillId="0" borderId="0" xfId="0" applyFont="false" applyBorder="false" applyAlignment="true" applyProtection="true">
      <alignment horizontal="general" vertical="bottom" textRotation="0" wrapText="false" indent="0" shrinkToFit="false"/>
      <protection locked="true" hidden="false"/>
    </xf>
    <xf numFmtId="164" fontId="0" fillId="0" borderId="0" xfId="0" applyFont="false" applyBorder="false" applyAlignment="true" applyProtection="true">
      <alignment horizontal="center" vertical="center" textRotation="0" wrapText="false" indent="0" shrinkToFit="false"/>
      <protection locked="true" hidden="false"/>
    </xf>
    <xf numFmtId="186" fontId="0" fillId="0" borderId="0" xfId="0" applyFont="true" applyBorder="false" applyAlignment="true" applyProtection="true">
      <alignment horizontal="general" vertical="bottom" textRotation="0" wrapText="false" indent="0" shrinkToFit="false"/>
      <protection locked="true" hidden="false"/>
    </xf>
    <xf numFmtId="186" fontId="0" fillId="0" borderId="0" xfId="0" applyFont="false" applyBorder="false" applyAlignment="true" applyProtection="true">
      <alignment horizontal="general" vertical="bottom" textRotation="0" wrapText="false" indent="0" shrinkToFit="false"/>
      <protection locked="true" hidden="false"/>
    </xf>
    <xf numFmtId="186" fontId="55" fillId="0" borderId="0" xfId="0" applyFont="true" applyBorder="false" applyAlignment="true" applyProtection="true">
      <alignment horizontal="general" vertical="bottom" textRotation="0" wrapText="false" indent="0" shrinkToFit="false"/>
      <protection locked="true" hidden="false"/>
    </xf>
    <xf numFmtId="186" fontId="55" fillId="0" borderId="0" xfId="17" applyFont="true" applyBorder="true" applyAlignment="true" applyProtection="true">
      <alignment horizontal="general" vertical="bottom" textRotation="0" wrapText="false" indent="0" shrinkToFit="false"/>
      <protection locked="true" hidden="false"/>
    </xf>
    <xf numFmtId="186" fontId="10" fillId="0" borderId="0" xfId="0" applyFont="true" applyBorder="false" applyAlignment="true" applyProtection="true">
      <alignment horizontal="general" vertical="bottom" textRotation="0" wrapText="false" indent="0" shrinkToFit="false"/>
      <protection locked="true" hidden="false"/>
    </xf>
    <xf numFmtId="164" fontId="0" fillId="0" borderId="0" xfId="0" applyFont="false" applyBorder="false" applyAlignment="true" applyProtection="true">
      <alignment horizontal="center" vertical="bottom" textRotation="0" wrapText="false" indent="0" shrinkToFit="false"/>
      <protection locked="true" hidden="false"/>
    </xf>
  </cellXfs>
  <cellStyles count="37">
    <cellStyle name="Normal" xfId="0" builtinId="0"/>
    <cellStyle name="Comma" xfId="15" builtinId="3"/>
    <cellStyle name="Comma [0]" xfId="16" builtinId="6"/>
    <cellStyle name="Currency" xfId="17" builtinId="4"/>
    <cellStyle name="Currency [0]" xfId="18" builtinId="7"/>
    <cellStyle name="Percent" xfId="19" builtinId="5"/>
    <cellStyle name="Heading 3" xfId="20"/>
    <cellStyle name="Moeda 2" xfId="21"/>
    <cellStyle name="Moeda 2 2" xfId="22"/>
    <cellStyle name="Moeda 4" xfId="23"/>
    <cellStyle name="Normal 2" xfId="24"/>
    <cellStyle name="Normal 2 2" xfId="25"/>
    <cellStyle name="Normal 2 4" xfId="26"/>
    <cellStyle name="Normal 3" xfId="27"/>
    <cellStyle name="Normal 3 2" xfId="28"/>
    <cellStyle name="Normal 4" xfId="29"/>
    <cellStyle name="Porcentagem 2" xfId="30"/>
    <cellStyle name="Porcentagem 2 2" xfId="31"/>
    <cellStyle name="Result 4" xfId="32"/>
    <cellStyle name="Resultado2" xfId="33"/>
    <cellStyle name="Vírgula 2" xfId="34"/>
    <cellStyle name="Vírgula 2 2" xfId="35"/>
    <cellStyle name="Vírgula 3" xfId="36"/>
    <cellStyle name="Vírgula 3 2" xfId="37"/>
    <cellStyle name="Vírgula 3 2 2" xfId="38"/>
    <cellStyle name="Vírgula 3 3" xfId="39"/>
    <cellStyle name="Vírgula 4" xfId="40"/>
    <cellStyle name="Vírgula 4 2" xfId="41"/>
    <cellStyle name="Vírgula 4 2 2" xfId="42"/>
    <cellStyle name="Vírgula 4 3" xfId="43"/>
    <cellStyle name="Vírgula 5" xfId="44"/>
    <cellStyle name="Vírgula 5 2" xfId="45"/>
    <cellStyle name="Vírgula 5 2 2" xfId="46"/>
    <cellStyle name="Vírgula 5 3" xfId="47"/>
    <cellStyle name="Vírgula 6" xfId="48"/>
    <cellStyle name="Vírgula 6 2" xfId="49"/>
    <cellStyle name="Vírgula 7" xfId="50"/>
  </cellStyles>
  <colors>
    <indexedColors>
      <rgbColor rgb="FF000000"/>
      <rgbColor rgb="FFFFFFFF"/>
      <rgbColor rgb="FFFF0000"/>
      <rgbColor rgb="FF00FF00"/>
      <rgbColor rgb="FF0000FF"/>
      <rgbColor rgb="FFFFFF00"/>
      <rgbColor rgb="FFFF00FF"/>
      <rgbColor rgb="FF00FFFF"/>
      <rgbColor rgb="FF800000"/>
      <rgbColor rgb="FF008000"/>
      <rgbColor rgb="FF000080"/>
      <rgbColor rgb="FF548235"/>
      <rgbColor rgb="FF800080"/>
      <rgbColor rgb="FF008080"/>
      <rgbColor rgb="FFBFBFBF"/>
      <rgbColor rgb="FF808080"/>
      <rgbColor rgb="FF9999FF"/>
      <rgbColor rgb="FF993366"/>
      <rgbColor rgb="FFF2F2F2"/>
      <rgbColor rgb="FFDEEBF7"/>
      <rgbColor rgb="FF660066"/>
      <rgbColor rgb="FFFF8080"/>
      <rgbColor rgb="FF0070C0"/>
      <rgbColor rgb="FFB4C7E7"/>
      <rgbColor rgb="FF000080"/>
      <rgbColor rgb="FFFF00FF"/>
      <rgbColor rgb="FFFFFF00"/>
      <rgbColor rgb="FF00FFFF"/>
      <rgbColor rgb="FF800080"/>
      <rgbColor rgb="FF800000"/>
      <rgbColor rgb="FF008080"/>
      <rgbColor rgb="FF0000FF"/>
      <rgbColor rgb="FF00B0F0"/>
      <rgbColor rgb="FFCCFFFF"/>
      <rgbColor rgb="FFD9D9D9"/>
      <rgbColor rgb="FFFFFF99"/>
      <rgbColor rgb="FF9DC3E6"/>
      <rgbColor rgb="FFFF99CC"/>
      <rgbColor rgb="FFCC99FF"/>
      <rgbColor rgb="FFFFCC99"/>
      <rgbColor rgb="FF3366FF"/>
      <rgbColor rgb="FF33CCCC"/>
      <rgbColor rgb="FF99CC00"/>
      <rgbColor rgb="FFFFCC00"/>
      <rgbColor rgb="FFFF9900"/>
      <rgbColor rgb="FFFF6600"/>
      <rgbColor rgb="FF666699"/>
      <rgbColor rgb="FFA6A6A6"/>
      <rgbColor rgb="FF003366"/>
      <rgbColor rgb="FF339966"/>
      <rgbColor rgb="FF003300"/>
      <rgbColor rgb="FF333300"/>
      <rgbColor rgb="FFC9211E"/>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worksheet" Target="worksheets/sheet4.xml"/><Relationship Id="rId7" Type="http://schemas.openxmlformats.org/officeDocument/2006/relationships/worksheet" Target="worksheets/sheet5.xml"/><Relationship Id="rId8" Type="http://schemas.openxmlformats.org/officeDocument/2006/relationships/worksheet" Target="worksheets/sheet6.xml"/><Relationship Id="rId9" Type="http://schemas.openxmlformats.org/officeDocument/2006/relationships/worksheet" Target="worksheets/sheet7.xml"/><Relationship Id="rId10" Type="http://schemas.openxmlformats.org/officeDocument/2006/relationships/worksheet" Target="worksheets/sheet8.xml"/><Relationship Id="rId11" Type="http://schemas.openxmlformats.org/officeDocument/2006/relationships/sharedStrings" Target="sharedStrings.xml"/>
</Relationships>
</file>

<file path=xl/drawings/_rels/drawing1.xml.rels><?xml version="1.0" encoding="UTF-8"?>
<Relationships xmlns="http://schemas.openxmlformats.org/package/2006/relationships"><Relationship Id="rId1" Type="http://schemas.openxmlformats.org/officeDocument/2006/relationships/image" Target="../media/image1.jpeg"/>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0</xdr:col>
      <xdr:colOff>514440</xdr:colOff>
      <xdr:row>10</xdr:row>
      <xdr:rowOff>114120</xdr:rowOff>
    </xdr:from>
    <xdr:to>
      <xdr:col>11</xdr:col>
      <xdr:colOff>602280</xdr:colOff>
      <xdr:row>18</xdr:row>
      <xdr:rowOff>54360</xdr:rowOff>
    </xdr:to>
    <xdr:pic>
      <xdr:nvPicPr>
        <xdr:cNvPr id="0" name="Imagem 2" descr=""/>
        <xdr:cNvPicPr/>
      </xdr:nvPicPr>
      <xdr:blipFill>
        <a:blip r:embed="rId1"/>
        <a:stretch/>
      </xdr:blipFill>
      <xdr:spPr>
        <a:xfrm>
          <a:off x="514440" y="2019240"/>
          <a:ext cx="8843400" cy="1464120"/>
        </a:xfrm>
        <a:prstGeom prst="rect">
          <a:avLst/>
        </a:prstGeom>
        <a:ln w="0">
          <a:noFill/>
        </a:ln>
      </xdr:spPr>
    </xdr:pic>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oneCell">
    <xdr:from>
      <xdr:col>9</xdr:col>
      <xdr:colOff>0</xdr:colOff>
      <xdr:row>13</xdr:row>
      <xdr:rowOff>45360</xdr:rowOff>
    </xdr:from>
    <xdr:to>
      <xdr:col>9</xdr:col>
      <xdr:colOff>301320</xdr:colOff>
      <xdr:row>14</xdr:row>
      <xdr:rowOff>81720</xdr:rowOff>
    </xdr:to>
    <xdr:sp>
      <xdr:nvSpPr>
        <xdr:cNvPr id="1" name="AutoShape 1"/>
        <xdr:cNvSpPr/>
      </xdr:nvSpPr>
      <xdr:spPr>
        <a:xfrm>
          <a:off x="8769960" y="5124600"/>
          <a:ext cx="301320" cy="301320"/>
        </a:xfrm>
        <a:prstGeom prst="rect">
          <a:avLst/>
        </a:prstGeom>
        <a:noFill/>
        <a:ln w="0">
          <a:noFill/>
        </a:ln>
      </xdr:spPr>
      <xdr:style>
        <a:lnRef idx="0"/>
        <a:fillRef idx="0"/>
        <a:effectRef idx="0"/>
        <a:fontRef idx="minor"/>
      </xdr:style>
    </xdr:sp>
    <xdr:clientData/>
  </xdr:twoCellAnchor>
  <xdr:twoCellAnchor editAs="oneCell">
    <xdr:from>
      <xdr:col>8</xdr:col>
      <xdr:colOff>0</xdr:colOff>
      <xdr:row>15</xdr:row>
      <xdr:rowOff>117360</xdr:rowOff>
    </xdr:from>
    <xdr:to>
      <xdr:col>8</xdr:col>
      <xdr:colOff>301320</xdr:colOff>
      <xdr:row>15</xdr:row>
      <xdr:rowOff>418680</xdr:rowOff>
    </xdr:to>
    <xdr:sp>
      <xdr:nvSpPr>
        <xdr:cNvPr id="2" name="AutoShape 3"/>
        <xdr:cNvSpPr/>
      </xdr:nvSpPr>
      <xdr:spPr>
        <a:xfrm>
          <a:off x="8125560" y="6095880"/>
          <a:ext cx="301320" cy="301320"/>
        </a:xfrm>
        <a:prstGeom prst="rect">
          <a:avLst/>
        </a:prstGeom>
        <a:noFill/>
        <a:ln w="0">
          <a:noFill/>
        </a:ln>
      </xdr:spPr>
      <xdr:style>
        <a:lnRef idx="0"/>
        <a:fillRef idx="0"/>
        <a:effectRef idx="0"/>
        <a:fontRef idx="minor"/>
      </xdr:style>
    </xdr:sp>
    <xdr:clientData/>
  </xdr:twoCellAnchor>
</xdr:wsDr>
</file>

<file path=xl/drawings/drawing3.xml><?xml version="1.0" encoding="utf-8"?>
<xdr:wsDr xmlns:xdr="http://schemas.openxmlformats.org/drawingml/2006/spreadsheetDrawing" xmlns:a="http://schemas.openxmlformats.org/drawingml/2006/main" xmlns:r="http://schemas.openxmlformats.org/officeDocument/2006/relationships">
  <xdr:twoCellAnchor editAs="oneCell">
    <xdr:from>
      <xdr:col>8</xdr:col>
      <xdr:colOff>0</xdr:colOff>
      <xdr:row>11</xdr:row>
      <xdr:rowOff>150120</xdr:rowOff>
    </xdr:from>
    <xdr:to>
      <xdr:col>8</xdr:col>
      <xdr:colOff>301320</xdr:colOff>
      <xdr:row>13</xdr:row>
      <xdr:rowOff>70200</xdr:rowOff>
    </xdr:to>
    <xdr:sp>
      <xdr:nvSpPr>
        <xdr:cNvPr id="3" name="AutoShape 1"/>
        <xdr:cNvSpPr/>
      </xdr:nvSpPr>
      <xdr:spPr>
        <a:xfrm>
          <a:off x="7873920" y="2800440"/>
          <a:ext cx="301320" cy="301320"/>
        </a:xfrm>
        <a:prstGeom prst="rect">
          <a:avLst/>
        </a:prstGeom>
        <a:noFill/>
        <a:ln w="0">
          <a:noFill/>
        </a:ln>
      </xdr:spPr>
      <xdr:style>
        <a:lnRef idx="0"/>
        <a:fillRef idx="0"/>
        <a:effectRef idx="0"/>
        <a:fontRef idx="minor"/>
      </xdr:style>
    </xdr:sp>
    <xdr:clientData/>
  </xdr:twoCellAnchor>
  <xdr:twoCellAnchor editAs="oneCell">
    <xdr:from>
      <xdr:col>7</xdr:col>
      <xdr:colOff>0</xdr:colOff>
      <xdr:row>15</xdr:row>
      <xdr:rowOff>121320</xdr:rowOff>
    </xdr:from>
    <xdr:to>
      <xdr:col>7</xdr:col>
      <xdr:colOff>301320</xdr:colOff>
      <xdr:row>17</xdr:row>
      <xdr:rowOff>41760</xdr:rowOff>
    </xdr:to>
    <xdr:sp>
      <xdr:nvSpPr>
        <xdr:cNvPr id="4" name="AutoShape 3"/>
        <xdr:cNvSpPr/>
      </xdr:nvSpPr>
      <xdr:spPr>
        <a:xfrm>
          <a:off x="7229520" y="3533760"/>
          <a:ext cx="301320" cy="301320"/>
        </a:xfrm>
        <a:prstGeom prst="rect">
          <a:avLst/>
        </a:prstGeom>
        <a:noFill/>
        <a:ln w="0">
          <a:noFill/>
        </a:ln>
      </xdr:spPr>
      <xdr:style>
        <a:lnRef idx="0"/>
        <a:fillRef idx="0"/>
        <a:effectRef idx="0"/>
        <a:fontRef idx="minor"/>
      </xdr:style>
    </xdr:sp>
    <xdr:clientData/>
  </xdr:twoCellAnchor>
</xdr:wsDr>
</file>

<file path=xl/theme/theme1.xml><?xml version="1.0" encoding="utf-8"?>
<a:theme xmlns:a="http://schemas.openxmlformats.org/drawingml/2006/main" xmlns:r="http://schemas.openxmlformats.org/officeDocument/2006/relationships" name="Tema do Office">
  <a:themeElements>
    <a:clrScheme name="Escritório">
      <a:dk1>
        <a:srgbClr val="000000"/>
      </a:dk1>
      <a:lt1>
        <a:srgbClr val="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Escritório">
      <a:majorFont>
        <a:latin typeface="Calibri Light" pitchFamily="0" charset="1"/>
        <a:ea typeface=""/>
        <a:cs typeface=""/>
      </a:majorFont>
      <a:minorFont>
        <a:latin typeface="Calibri" pitchFamily="0" charset="1"/>
        <a:ea typeface=""/>
        <a:cs typeface=""/>
      </a:minorFont>
    </a:fontScheme>
    <a:fmtScheme>
      <a:fillStyleLst>
        <a:solidFill>
          <a:schemeClr val="phClr"/>
        </a:solidFill>
        <a:gradFill>
          <a:gsLst>
            <a:gs pos="0">
              <a:schemeClr val="phClr">
                <a:lumMod val="110000"/>
                <a:tint val="67000"/>
              </a:schemeClr>
            </a:gs>
            <a:gs pos="50000">
              <a:schemeClr val="phClr">
                <a:lumMod val="105000"/>
                <a:tint val="73000"/>
              </a:schemeClr>
            </a:gs>
            <a:gs pos="100000">
              <a:schemeClr val="phClr">
                <a:lumMod val="105000"/>
                <a:tint val="81000"/>
              </a:schemeClr>
            </a:gs>
          </a:gsLst>
          <a:lin ang="5400000" scaled="0"/>
          <a:tileRect l="0" t="0" r="0" b="0"/>
        </a:gradFill>
        <a:gradFill>
          <a:gsLst>
            <a:gs pos="0">
              <a:schemeClr val="phClr">
                <a:lumMod val="102000"/>
                <a:tint val="94000"/>
              </a:schemeClr>
            </a:gs>
            <a:gs pos="50000">
              <a:schemeClr val="phClr">
                <a:lumMod val="100000"/>
                <a:shade val="100000"/>
              </a:schemeClr>
            </a:gs>
            <a:gs pos="100000">
              <a:schemeClr val="phClr">
                <a:lumMod val="99000"/>
                <a:shade val="78000"/>
              </a:schemeClr>
            </a:gs>
          </a:gsLst>
          <a:lin ang="5400000" scaled="0"/>
          <a:tileRect l="0" t="0" r="0" b="0"/>
        </a:gradFill>
      </a:fillStyleLst>
      <a:lnStyleLst>
        <a:ln w="6350" cap="flat" cmpd="sng" algn="ctr">
          <a:prstDash val="solid"/>
          <a:miter lim="800000"/>
        </a:ln>
        <a:ln w="12700" cap="flat" cmpd="sng" algn="ctr">
          <a:prstDash val="solid"/>
          <a:miter lim="800000"/>
        </a:ln>
        <a:ln w="19050" cap="flat" cmpd="sng" algn="ctr">
          <a:prstDash val="solid"/>
          <a:miter lim="800000"/>
        </a:ln>
      </a:lnStyleLst>
      <a:effectStyleLst>
        <a:effectStyle>
          <a:effectLst/>
        </a:effectStyle>
        <a:effectStyle>
          <a:effectLst/>
        </a:effectStyle>
        <a:effectStyle>
          <a:effectLst/>
        </a:effectStyle>
      </a:effectStyleLst>
      <a:bgFillStyleLst>
        <a:solidFill>
          <a:schemeClr val="phClr"/>
        </a:solidFill>
        <a:solidFill>
          <a:schemeClr val="phClr">
            <a:tint val="95000"/>
          </a:schemeClr>
        </a:solidFill>
        <a:gradFill>
          <a:gsLst>
            <a:gs pos="0">
              <a:schemeClr val="phClr">
                <a:tint val="93000"/>
                <a:shade val="98000"/>
                <a:lumMod val="102000"/>
              </a:schemeClr>
            </a:gs>
            <a:gs pos="50000">
              <a:schemeClr val="phClr">
                <a:tint val="98000"/>
                <a:shade val="90000"/>
                <a:lumMod val="103000"/>
              </a:schemeClr>
            </a:gs>
            <a:gs pos="100000">
              <a:schemeClr val="phClr">
                <a:shade val="63000"/>
              </a:schemeClr>
            </a:gs>
          </a:gsLst>
          <a:lin ang="5400000" scaled="0"/>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drawing" Target="../drawings/drawing1.xml"/>
</Relationships>
</file>

<file path=xl/worksheets/_rels/sheet4.xml.rels><?xml version="1.0" encoding="UTF-8"?>
<Relationships xmlns="http://schemas.openxmlformats.org/package/2006/relationships"><Relationship Id="rId1" Type="http://schemas.openxmlformats.org/officeDocument/2006/relationships/drawing" Target="../drawings/drawing2.xml"/>
</Relationships>
</file>

<file path=xl/worksheets/_rels/sheet5.xml.rels><?xml version="1.0" encoding="UTF-8"?>
<Relationships xmlns="http://schemas.openxmlformats.org/package/2006/relationships"><Relationship Id="rId1" Type="http://schemas.openxmlformats.org/officeDocument/2006/relationships/drawing" Target="../drawings/drawing3.xml"/>
</Relationships>
</file>

<file path=xl/worksheets/_rels/sheet6.xml.rels><?xml version="1.0" encoding="UTF-8"?>
<Relationships xmlns="http://schemas.openxmlformats.org/package/2006/relationships"><Relationship Id="rId1" Type="http://schemas.openxmlformats.org/officeDocument/2006/relationships/comments" Target="../comments6.xml"/><Relationship Id="rId2" Type="http://schemas.openxmlformats.org/officeDocument/2006/relationships/vmlDrawing" Target="../drawings/vmlDrawing1.vml"/>
</Relationships>
</file>

<file path=xl/worksheets/_rels/sheet7.xml.rels><?xml version="1.0" encoding="UTF-8"?>
<Relationships xmlns="http://schemas.openxmlformats.org/package/2006/relationships"><Relationship Id="rId1" Type="http://schemas.openxmlformats.org/officeDocument/2006/relationships/comments" Target="../comments7.xml"/><Relationship Id="rId2" Type="http://schemas.openxmlformats.org/officeDocument/2006/relationships/vmlDrawing" Target="../drawings/vmlDrawing2.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tabColor rgb="FF548235"/>
    <pageSetUpPr fitToPage="false"/>
  </sheetPr>
  <dimension ref="B2:I48"/>
  <sheetViews>
    <sheetView showFormulas="false" showGridLines="true" showRowColHeaders="true" showZeros="true" rightToLeft="false" tabSelected="false" showOutlineSymbols="true" defaultGridColor="true" view="normal" topLeftCell="A29" colorId="64" zoomScale="100" zoomScaleNormal="100" zoomScalePageLayoutView="100" workbookViewId="0">
      <selection pane="topLeft" activeCell="B48" activeCellId="0" sqref="B48"/>
    </sheetView>
  </sheetViews>
  <sheetFormatPr defaultColWidth="8.6796875" defaultRowHeight="15" zeroHeight="false" outlineLevelRow="0" outlineLevelCol="0"/>
  <cols>
    <col collapsed="false" customWidth="true" hidden="false" outlineLevel="0" max="2" min="2" style="1" width="33.42"/>
    <col collapsed="false" customWidth="true" hidden="false" outlineLevel="0" max="3" min="3" style="1" width="12.71"/>
  </cols>
  <sheetData>
    <row r="2" customFormat="false" ht="15" hidden="false" customHeight="false" outlineLevel="0" collapsed="false">
      <c r="B2" s="2" t="s">
        <v>0</v>
      </c>
      <c r="F2" s="3" t="s">
        <v>1</v>
      </c>
    </row>
    <row r="4" customFormat="false" ht="15" hidden="false" customHeight="false" outlineLevel="0" collapsed="false">
      <c r="B4" s="1" t="s">
        <v>2</v>
      </c>
      <c r="C4" s="4" t="s">
        <v>3</v>
      </c>
    </row>
    <row r="5" customFormat="false" ht="15" hidden="false" customHeight="false" outlineLevel="0" collapsed="false">
      <c r="B5" s="1" t="s">
        <v>4</v>
      </c>
      <c r="C5" s="5" t="n">
        <v>45656</v>
      </c>
    </row>
    <row r="6" customFormat="false" ht="15" hidden="false" customHeight="false" outlineLevel="0" collapsed="false">
      <c r="B6" s="1" t="s">
        <v>5</v>
      </c>
      <c r="C6" s="4" t="s">
        <v>6</v>
      </c>
    </row>
    <row r="7" customFormat="false" ht="15" hidden="false" customHeight="false" outlineLevel="0" collapsed="false">
      <c r="B7" s="1" t="s">
        <v>7</v>
      </c>
      <c r="C7" s="4" t="s">
        <v>8</v>
      </c>
    </row>
    <row r="8" customFormat="false" ht="15" hidden="false" customHeight="false" outlineLevel="0" collapsed="false">
      <c r="B8" s="1" t="s">
        <v>9</v>
      </c>
      <c r="C8" s="5" t="n">
        <v>45653</v>
      </c>
    </row>
    <row r="10" customFormat="false" ht="15" hidden="false" customHeight="false" outlineLevel="0" collapsed="false">
      <c r="B10" s="1" t="s">
        <v>10</v>
      </c>
      <c r="C10" s="1" t="s">
        <v>11</v>
      </c>
    </row>
    <row r="20" customFormat="false" ht="15" hidden="false" customHeight="false" outlineLevel="0" collapsed="false">
      <c r="B20" s="1" t="s">
        <v>12</v>
      </c>
      <c r="C20" s="1" t="s">
        <v>13</v>
      </c>
    </row>
    <row r="21" customFormat="false" ht="15" hidden="false" customHeight="false" outlineLevel="0" collapsed="false">
      <c r="B21" s="1" t="s">
        <v>14</v>
      </c>
      <c r="C21" s="6" t="s">
        <v>15</v>
      </c>
    </row>
    <row r="22" customFormat="false" ht="15" hidden="false" customHeight="true" outlineLevel="0" collapsed="false">
      <c r="B22" s="1" t="s">
        <v>16</v>
      </c>
      <c r="C22" s="7" t="s">
        <v>17</v>
      </c>
      <c r="D22" s="7"/>
      <c r="E22" s="7"/>
      <c r="F22" s="7"/>
      <c r="G22" s="7"/>
      <c r="H22" s="1"/>
      <c r="I22" s="1"/>
    </row>
    <row r="23" customFormat="false" ht="15" hidden="false" customHeight="false" outlineLevel="0" collapsed="false">
      <c r="C23" s="7"/>
      <c r="D23" s="7"/>
      <c r="E23" s="7"/>
      <c r="F23" s="7"/>
      <c r="G23" s="7"/>
      <c r="H23" s="1"/>
      <c r="I23" s="1"/>
    </row>
    <row r="24" customFormat="false" ht="15" hidden="false" customHeight="false" outlineLevel="0" collapsed="false">
      <c r="C24" s="7"/>
      <c r="D24" s="7"/>
      <c r="E24" s="7"/>
      <c r="F24" s="7"/>
      <c r="G24" s="7"/>
      <c r="H24" s="1"/>
      <c r="I24" s="1"/>
    </row>
    <row r="25" customFormat="false" ht="15" hidden="false" customHeight="false" outlineLevel="0" collapsed="false">
      <c r="C25" s="7"/>
      <c r="D25" s="7"/>
      <c r="E25" s="7"/>
      <c r="F25" s="7"/>
      <c r="G25" s="7"/>
      <c r="H25" s="1"/>
      <c r="I25" s="1"/>
    </row>
    <row r="26" customFormat="false" ht="15" hidden="false" customHeight="false" outlineLevel="0" collapsed="false">
      <c r="C26" s="7"/>
      <c r="D26" s="7"/>
      <c r="E26" s="7"/>
      <c r="F26" s="7"/>
      <c r="G26" s="7"/>
      <c r="H26" s="1"/>
      <c r="I26" s="1"/>
    </row>
    <row r="27" customFormat="false" ht="15" hidden="false" customHeight="false" outlineLevel="0" collapsed="false">
      <c r="C27" s="7"/>
      <c r="D27" s="7"/>
      <c r="E27" s="7"/>
      <c r="F27" s="7"/>
      <c r="G27" s="7"/>
      <c r="H27" s="1"/>
      <c r="I27" s="1"/>
    </row>
    <row r="28" customFormat="false" ht="15" hidden="false" customHeight="false" outlineLevel="0" collapsed="false">
      <c r="B28" s="2" t="s">
        <v>18</v>
      </c>
    </row>
    <row r="29" customFormat="false" ht="15" hidden="false" customHeight="false" outlineLevel="0" collapsed="false">
      <c r="D29" s="1" t="s">
        <v>19</v>
      </c>
    </row>
    <row r="30" customFormat="false" ht="15" hidden="false" customHeight="false" outlineLevel="0" collapsed="false">
      <c r="C30" s="8"/>
    </row>
    <row r="31" customFormat="false" ht="15" hidden="false" customHeight="false" outlineLevel="0" collapsed="false">
      <c r="B31" s="1" t="s">
        <v>20</v>
      </c>
      <c r="C31" s="8" t="n">
        <v>23</v>
      </c>
      <c r="D31" s="9" t="n">
        <v>0.1</v>
      </c>
    </row>
    <row r="32" customFormat="false" ht="15" hidden="false" customHeight="false" outlineLevel="0" collapsed="false">
      <c r="B32" s="1" t="s">
        <v>21</v>
      </c>
      <c r="C32" s="8" t="n">
        <v>198</v>
      </c>
      <c r="D32" s="9" t="n">
        <v>0.06</v>
      </c>
    </row>
    <row r="33" customFormat="false" ht="15" hidden="false" customHeight="false" outlineLevel="0" collapsed="false">
      <c r="B33" s="1" t="s">
        <v>22</v>
      </c>
      <c r="C33" s="8"/>
      <c r="D33" s="10"/>
    </row>
    <row r="34" customFormat="false" ht="15" hidden="false" customHeight="false" outlineLevel="0" collapsed="false">
      <c r="B34" s="1" t="s">
        <v>23</v>
      </c>
      <c r="C34" s="8" t="n">
        <v>15</v>
      </c>
      <c r="D34" s="11" t="n">
        <v>0</v>
      </c>
    </row>
    <row r="35" customFormat="false" ht="15" hidden="false" customHeight="false" outlineLevel="0" collapsed="false">
      <c r="C35" s="4"/>
    </row>
    <row r="36" customFormat="false" ht="15" hidden="false" customHeight="false" outlineLevel="0" collapsed="false">
      <c r="B36" s="1" t="s">
        <v>24</v>
      </c>
      <c r="C36" s="8" t="n">
        <v>1669.33</v>
      </c>
    </row>
    <row r="37" customFormat="false" ht="15" hidden="false" customHeight="false" outlineLevel="0" collapsed="false">
      <c r="B37" s="1" t="s">
        <v>25</v>
      </c>
      <c r="C37" s="8" t="n">
        <v>2402.87</v>
      </c>
    </row>
    <row r="38" customFormat="false" ht="15" hidden="false" customHeight="false" outlineLevel="0" collapsed="false">
      <c r="C38" s="8"/>
    </row>
    <row r="39" customFormat="false" ht="15" hidden="false" customHeight="true" outlineLevel="0" collapsed="false">
      <c r="B39" s="12" t="s">
        <v>26</v>
      </c>
      <c r="C39" s="12"/>
      <c r="D39" s="12"/>
      <c r="E39" s="12"/>
      <c r="F39" s="12"/>
    </row>
    <row r="40" customFormat="false" ht="15" hidden="false" customHeight="false" outlineLevel="0" collapsed="false">
      <c r="B40" s="12"/>
      <c r="C40" s="12"/>
      <c r="D40" s="12"/>
      <c r="E40" s="12"/>
      <c r="F40" s="12"/>
    </row>
    <row r="41" customFormat="false" ht="15" hidden="false" customHeight="false" outlineLevel="0" collapsed="false">
      <c r="B41" s="12"/>
      <c r="C41" s="12"/>
      <c r="D41" s="12"/>
      <c r="E41" s="12"/>
      <c r="F41" s="12"/>
    </row>
    <row r="42" customFormat="false" ht="15" hidden="false" customHeight="false" outlineLevel="0" collapsed="false">
      <c r="B42" s="12"/>
      <c r="C42" s="12"/>
      <c r="D42" s="12"/>
      <c r="E42" s="12"/>
      <c r="F42" s="12"/>
    </row>
    <row r="43" customFormat="false" ht="15" hidden="false" customHeight="false" outlineLevel="0" collapsed="false">
      <c r="B43" s="12"/>
      <c r="C43" s="12"/>
      <c r="D43" s="12"/>
      <c r="E43" s="12"/>
      <c r="F43" s="12"/>
    </row>
    <row r="44" customFormat="false" ht="15" hidden="false" customHeight="false" outlineLevel="0" collapsed="false">
      <c r="B44" s="12"/>
      <c r="C44" s="12"/>
      <c r="D44" s="12"/>
      <c r="E44" s="12"/>
      <c r="F44" s="12"/>
    </row>
    <row r="45" customFormat="false" ht="15" hidden="false" customHeight="false" outlineLevel="0" collapsed="false">
      <c r="B45" s="12"/>
      <c r="C45" s="12"/>
      <c r="D45" s="12"/>
      <c r="E45" s="12"/>
      <c r="F45" s="12"/>
    </row>
    <row r="46" customFormat="false" ht="15" hidden="false" customHeight="false" outlineLevel="0" collapsed="false">
      <c r="B46" s="12"/>
      <c r="C46" s="12"/>
      <c r="D46" s="12"/>
      <c r="E46" s="12"/>
      <c r="F46" s="12"/>
    </row>
    <row r="48" customFormat="false" ht="15" hidden="false" customHeight="false" outlineLevel="0" collapsed="false">
      <c r="B48" s="1" t="s">
        <v>27</v>
      </c>
    </row>
  </sheetData>
  <mergeCells count="2">
    <mergeCell ref="C22:G27"/>
    <mergeCell ref="B39:F46"/>
  </mergeCells>
  <printOptions headings="false" gridLines="false" gridLinesSet="true" horizontalCentered="false" verticalCentered="false"/>
  <pageMargins left="0.511805555555556" right="0.511805555555556" top="0.7875" bottom="0.78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tabColor rgb="FFFF00FF"/>
    <pageSetUpPr fitToPage="false"/>
  </sheetPr>
  <dimension ref="A2:L25"/>
  <sheetViews>
    <sheetView showFormulas="false" showGridLines="false" showRowColHeaders="true" showZeros="true" rightToLeft="false" tabSelected="false" showOutlineSymbols="true" defaultGridColor="true" view="normal" topLeftCell="A1" colorId="64" zoomScale="100" zoomScaleNormal="100" zoomScalePageLayoutView="100" workbookViewId="0">
      <selection pane="topLeft" activeCell="A25" activeCellId="0" sqref="A25"/>
    </sheetView>
  </sheetViews>
  <sheetFormatPr defaultColWidth="9.1484375" defaultRowHeight="15.75" zeroHeight="false" outlineLevelRow="0" outlineLevelCol="0"/>
  <cols>
    <col collapsed="false" customWidth="true" hidden="false" outlineLevel="0" max="1" min="1" style="13" width="5.71"/>
    <col collapsed="false" customWidth="true" hidden="false" outlineLevel="0" max="2" min="2" style="13" width="37.15"/>
    <col collapsed="false" customWidth="true" hidden="false" outlineLevel="0" max="3" min="3" style="14" width="13.86"/>
    <col collapsed="false" customWidth="true" hidden="false" outlineLevel="0" max="4" min="4" style="13" width="10.71"/>
    <col collapsed="false" customWidth="true" hidden="false" outlineLevel="0" max="5" min="5" style="13" width="9.57"/>
    <col collapsed="false" customWidth="true" hidden="false" outlineLevel="0" max="6" min="6" style="13" width="9.29"/>
    <col collapsed="false" customWidth="true" hidden="false" outlineLevel="0" max="7" min="7" style="15" width="14"/>
    <col collapsed="false" customWidth="false" hidden="false" outlineLevel="0" max="8" min="8" style="13" width="9.14"/>
    <col collapsed="false" customWidth="true" hidden="false" outlineLevel="0" max="9" min="9" style="13" width="10.71"/>
    <col collapsed="false" customWidth="true" hidden="false" outlineLevel="0" max="10" min="10" style="13" width="1.57"/>
    <col collapsed="false" customWidth="false" hidden="false" outlineLevel="0" max="11" min="11" style="13" width="9.14"/>
    <col collapsed="false" customWidth="true" hidden="false" outlineLevel="0" max="12" min="12" style="13" width="18.29"/>
    <col collapsed="false" customWidth="true" hidden="false" outlineLevel="0" max="13" min="13" style="13" width="20.85"/>
    <col collapsed="false" customWidth="true" hidden="false" outlineLevel="0" max="14" min="14" style="13" width="42"/>
    <col collapsed="false" customWidth="false" hidden="false" outlineLevel="0" max="16384" min="15" style="13" width="9.14"/>
  </cols>
  <sheetData>
    <row r="2" customFormat="false" ht="25.5" hidden="false" customHeight="true" outlineLevel="0" collapsed="false">
      <c r="A2" s="16" t="s">
        <v>28</v>
      </c>
      <c r="B2" s="16"/>
      <c r="C2" s="16"/>
      <c r="D2" s="16"/>
      <c r="E2" s="16"/>
      <c r="F2" s="16"/>
      <c r="G2" s="16"/>
      <c r="H2" s="16"/>
      <c r="I2" s="16"/>
    </row>
    <row r="3" customFormat="false" ht="8.25" hidden="false" customHeight="true" outlineLevel="0" collapsed="false">
      <c r="A3" s="17"/>
      <c r="B3" s="17"/>
      <c r="C3" s="17"/>
      <c r="D3" s="17"/>
      <c r="E3" s="17"/>
      <c r="F3" s="17"/>
      <c r="G3" s="17"/>
      <c r="H3" s="17"/>
      <c r="I3" s="17"/>
    </row>
    <row r="4" customFormat="false" ht="17.25" hidden="false" customHeight="true" outlineLevel="0" collapsed="false">
      <c r="A4" s="18" t="s">
        <v>29</v>
      </c>
      <c r="B4" s="18"/>
      <c r="C4" s="18"/>
      <c r="D4" s="18"/>
      <c r="E4" s="18"/>
      <c r="F4" s="18"/>
      <c r="G4" s="18"/>
      <c r="H4" s="18"/>
      <c r="I4" s="18"/>
    </row>
    <row r="5" s="14" customFormat="true" ht="55.2" hidden="false" customHeight="false" outlineLevel="0" collapsed="false">
      <c r="A5" s="16" t="s">
        <v>30</v>
      </c>
      <c r="B5" s="16" t="s">
        <v>31</v>
      </c>
      <c r="C5" s="16" t="s">
        <v>32</v>
      </c>
      <c r="D5" s="16" t="s">
        <v>33</v>
      </c>
      <c r="E5" s="16" t="s">
        <v>34</v>
      </c>
      <c r="F5" s="16" t="s">
        <v>35</v>
      </c>
      <c r="G5" s="19" t="s">
        <v>36</v>
      </c>
      <c r="H5" s="16" t="s">
        <v>37</v>
      </c>
      <c r="I5" s="16" t="s">
        <v>38</v>
      </c>
      <c r="J5" s="20"/>
      <c r="K5" s="20"/>
    </row>
    <row r="6" customFormat="false" ht="15.75" hidden="false" customHeight="false" outlineLevel="0" collapsed="false">
      <c r="A6" s="21" t="n">
        <v>1</v>
      </c>
      <c r="B6" s="22" t="s">
        <v>39</v>
      </c>
      <c r="C6" s="23" t="n">
        <v>2</v>
      </c>
      <c r="D6" s="24" t="n">
        <v>45</v>
      </c>
      <c r="E6" s="25" t="n">
        <f aca="false">C6*D6</f>
        <v>90</v>
      </c>
      <c r="F6" s="26" t="n">
        <f aca="false">E6/12</f>
        <v>7.5</v>
      </c>
      <c r="G6" s="21" t="n">
        <v>13</v>
      </c>
      <c r="H6" s="27" t="n">
        <f aca="false">F6*G6</f>
        <v>97.5</v>
      </c>
      <c r="I6" s="27" t="n">
        <f aca="false">H6*12</f>
        <v>1170</v>
      </c>
    </row>
    <row r="7" customFormat="false" ht="20.85" hidden="false" customHeight="false" outlineLevel="0" collapsed="false">
      <c r="A7" s="21" t="n">
        <v>2</v>
      </c>
      <c r="B7" s="28" t="s">
        <v>40</v>
      </c>
      <c r="C7" s="23" t="n">
        <v>4</v>
      </c>
      <c r="D7" s="24" t="n">
        <v>44.22</v>
      </c>
      <c r="E7" s="25" t="n">
        <f aca="false">C7*D7</f>
        <v>176.88</v>
      </c>
      <c r="F7" s="26" t="n">
        <f aca="false">E7/12</f>
        <v>14.74</v>
      </c>
      <c r="G7" s="21" t="n">
        <f aca="false">G6</f>
        <v>13</v>
      </c>
      <c r="H7" s="27" t="n">
        <f aca="false">F7*G7</f>
        <v>191.62</v>
      </c>
      <c r="I7" s="27" t="n">
        <f aca="false">H7*12</f>
        <v>2299.44</v>
      </c>
    </row>
    <row r="8" customFormat="false" ht="20.85" hidden="false" customHeight="false" outlineLevel="0" collapsed="false">
      <c r="A8" s="21" t="n">
        <v>3</v>
      </c>
      <c r="B8" s="28" t="s">
        <v>41</v>
      </c>
      <c r="C8" s="23" t="n">
        <v>4</v>
      </c>
      <c r="D8" s="24" t="n">
        <v>15.24</v>
      </c>
      <c r="E8" s="25" t="n">
        <f aca="false">C8*D8</f>
        <v>60.96</v>
      </c>
      <c r="F8" s="26" t="n">
        <f aca="false">E8/12</f>
        <v>5.08</v>
      </c>
      <c r="G8" s="21" t="n">
        <f aca="false">G6</f>
        <v>13</v>
      </c>
      <c r="H8" s="27" t="n">
        <f aca="false">F8*G8</f>
        <v>66.04</v>
      </c>
      <c r="I8" s="27" t="n">
        <f aca="false">H8*12</f>
        <v>792.48</v>
      </c>
      <c r="K8" s="29"/>
    </row>
    <row r="9" customFormat="false" ht="15.75" hidden="false" customHeight="false" outlineLevel="0" collapsed="false">
      <c r="A9" s="21" t="n">
        <v>4</v>
      </c>
      <c r="B9" s="28" t="s">
        <v>42</v>
      </c>
      <c r="C9" s="23" t="n">
        <v>2</v>
      </c>
      <c r="D9" s="24" t="n">
        <v>15.67</v>
      </c>
      <c r="E9" s="25" t="n">
        <f aca="false">C9*D9</f>
        <v>31.34</v>
      </c>
      <c r="F9" s="26" t="n">
        <f aca="false">E9/12</f>
        <v>2.61166666666667</v>
      </c>
      <c r="G9" s="21" t="n">
        <f aca="false">G6</f>
        <v>13</v>
      </c>
      <c r="H9" s="27" t="n">
        <f aca="false">F9*G9</f>
        <v>33.9516666666667</v>
      </c>
      <c r="I9" s="27" t="n">
        <f aca="false">H9*12</f>
        <v>407.42</v>
      </c>
    </row>
    <row r="10" customFormat="false" ht="15.75" hidden="false" customHeight="false" outlineLevel="0" collapsed="false">
      <c r="A10" s="21" t="n">
        <v>5</v>
      </c>
      <c r="B10" s="30" t="s">
        <v>43</v>
      </c>
      <c r="C10" s="23" t="n">
        <v>1</v>
      </c>
      <c r="D10" s="24" t="n">
        <v>3.66</v>
      </c>
      <c r="E10" s="25" t="n">
        <f aca="false">C10*D10</f>
        <v>3.66</v>
      </c>
      <c r="F10" s="26" t="n">
        <f aca="false">E10/12</f>
        <v>0.305</v>
      </c>
      <c r="G10" s="21" t="n">
        <f aca="false">G6</f>
        <v>13</v>
      </c>
      <c r="H10" s="27" t="n">
        <f aca="false">F10*G10</f>
        <v>3.965</v>
      </c>
      <c r="I10" s="27" t="n">
        <f aca="false">H10*12</f>
        <v>47.58</v>
      </c>
    </row>
    <row r="11" customFormat="false" ht="15.75" hidden="false" customHeight="false" outlineLevel="0" collapsed="false">
      <c r="A11" s="21" t="n">
        <v>6</v>
      </c>
      <c r="B11" s="22" t="s">
        <v>44</v>
      </c>
      <c r="C11" s="23" t="n">
        <v>1</v>
      </c>
      <c r="D11" s="24" t="n">
        <v>20.66</v>
      </c>
      <c r="E11" s="25" t="n">
        <f aca="false">C11*D11</f>
        <v>20.66</v>
      </c>
      <c r="F11" s="26" t="n">
        <f aca="false">E11/12</f>
        <v>1.72166666666667</v>
      </c>
      <c r="G11" s="21" t="n">
        <f aca="false">G6</f>
        <v>13</v>
      </c>
      <c r="H11" s="27" t="n">
        <f aca="false">F11*G11</f>
        <v>22.3816666666667</v>
      </c>
      <c r="I11" s="27" t="n">
        <f aca="false">H11*12</f>
        <v>268.58</v>
      </c>
      <c r="L11" s="31"/>
    </row>
    <row r="12" customFormat="false" ht="15.75" hidden="false" customHeight="false" outlineLevel="0" collapsed="false">
      <c r="A12" s="21" t="n">
        <v>7</v>
      </c>
      <c r="B12" s="28" t="s">
        <v>45</v>
      </c>
      <c r="C12" s="23" t="n">
        <v>4</v>
      </c>
      <c r="D12" s="24" t="n">
        <v>4.45</v>
      </c>
      <c r="E12" s="25" t="n">
        <f aca="false">C12*D12</f>
        <v>17.8</v>
      </c>
      <c r="F12" s="26" t="n">
        <f aca="false">E12/12</f>
        <v>1.48333333333333</v>
      </c>
      <c r="G12" s="21" t="n">
        <f aca="false">G6</f>
        <v>13</v>
      </c>
      <c r="H12" s="27" t="n">
        <f aca="false">F12*G12</f>
        <v>19.2833333333333</v>
      </c>
      <c r="I12" s="27" t="n">
        <f aca="false">H12*12</f>
        <v>231.4</v>
      </c>
      <c r="L12" s="31"/>
    </row>
    <row r="13" customFormat="false" ht="108.75" hidden="false" customHeight="true" outlineLevel="0" collapsed="false">
      <c r="A13" s="21" t="n">
        <v>8</v>
      </c>
      <c r="B13" s="22" t="s">
        <v>46</v>
      </c>
      <c r="C13" s="23" t="n">
        <v>2</v>
      </c>
      <c r="D13" s="24" t="n">
        <v>44.93</v>
      </c>
      <c r="E13" s="25" t="n">
        <f aca="false">C13*D13</f>
        <v>89.86</v>
      </c>
      <c r="F13" s="26" t="n">
        <f aca="false">E13/12</f>
        <v>7.48833333333333</v>
      </c>
      <c r="G13" s="21" t="n">
        <f aca="false">G6</f>
        <v>13</v>
      </c>
      <c r="H13" s="27" t="n">
        <f aca="false">F13*G13</f>
        <v>97.3483333333333</v>
      </c>
      <c r="I13" s="27" t="n">
        <f aca="false">H13*12</f>
        <v>1168.18</v>
      </c>
      <c r="L13" s="31"/>
    </row>
    <row r="14" customFormat="false" ht="15.75" hidden="false" customHeight="true" outlineLevel="0" collapsed="false">
      <c r="A14" s="18" t="s">
        <v>47</v>
      </c>
      <c r="B14" s="18"/>
      <c r="C14" s="18"/>
      <c r="D14" s="18"/>
      <c r="E14" s="32" t="n">
        <f aca="false">SUM(E6:E13)</f>
        <v>491.16</v>
      </c>
      <c r="F14" s="33" t="n">
        <f aca="false">SUM(F6:F13)</f>
        <v>40.93</v>
      </c>
      <c r="G14" s="34"/>
      <c r="H14" s="32" t="n">
        <f aca="false">SUM(H6:H13)</f>
        <v>532.09</v>
      </c>
      <c r="I14" s="32" t="n">
        <f aca="false">SUM(I6:I13)</f>
        <v>6385.08</v>
      </c>
      <c r="K14" s="35"/>
      <c r="L14" s="31"/>
    </row>
    <row r="16" customFormat="false" ht="15.75" hidden="false" customHeight="true" outlineLevel="0" collapsed="false">
      <c r="B16" s="12" t="s">
        <v>26</v>
      </c>
      <c r="C16" s="12"/>
      <c r="D16" s="12"/>
      <c r="E16" s="12"/>
    </row>
    <row r="17" customFormat="false" ht="15.75" hidden="false" customHeight="false" outlineLevel="0" collapsed="false">
      <c r="B17" s="12"/>
      <c r="C17" s="12"/>
      <c r="D17" s="12"/>
      <c r="E17" s="12"/>
    </row>
    <row r="18" customFormat="false" ht="15.75" hidden="false" customHeight="false" outlineLevel="0" collapsed="false">
      <c r="B18" s="12"/>
      <c r="C18" s="12"/>
      <c r="D18" s="12"/>
      <c r="E18" s="12"/>
    </row>
    <row r="19" customFormat="false" ht="15.75" hidden="false" customHeight="false" outlineLevel="0" collapsed="false">
      <c r="B19" s="12"/>
      <c r="C19" s="12"/>
      <c r="D19" s="12"/>
      <c r="E19" s="12"/>
    </row>
    <row r="20" customFormat="false" ht="15.75" hidden="false" customHeight="false" outlineLevel="0" collapsed="false">
      <c r="B20" s="12"/>
      <c r="C20" s="12"/>
      <c r="D20" s="12"/>
      <c r="E20" s="12"/>
    </row>
    <row r="21" customFormat="false" ht="15.75" hidden="false" customHeight="false" outlineLevel="0" collapsed="false">
      <c r="B21" s="12"/>
      <c r="C21" s="12"/>
      <c r="D21" s="12"/>
      <c r="E21" s="12"/>
    </row>
    <row r="22" customFormat="false" ht="15.75" hidden="false" customHeight="false" outlineLevel="0" collapsed="false">
      <c r="B22" s="12"/>
      <c r="C22" s="12"/>
      <c r="D22" s="12"/>
      <c r="E22" s="12"/>
    </row>
    <row r="23" customFormat="false" ht="15.75" hidden="false" customHeight="false" outlineLevel="0" collapsed="false">
      <c r="B23" s="12"/>
      <c r="C23" s="12"/>
      <c r="D23" s="12"/>
      <c r="E23" s="12"/>
    </row>
    <row r="24" customFormat="false" ht="15.75" hidden="false" customHeight="false" outlineLevel="0" collapsed="false">
      <c r="C24" s="36"/>
    </row>
    <row r="25" customFormat="false" ht="15.75" hidden="false" customHeight="false" outlineLevel="0" collapsed="false">
      <c r="A25" s="1" t="s">
        <v>27</v>
      </c>
      <c r="C25" s="36"/>
    </row>
  </sheetData>
  <mergeCells count="4">
    <mergeCell ref="A2:I2"/>
    <mergeCell ref="A4:I4"/>
    <mergeCell ref="A14:D14"/>
    <mergeCell ref="B16:E23"/>
  </mergeCells>
  <printOptions headings="false" gridLines="false" gridLinesSet="true" horizontalCentered="true" verticalCentered="false"/>
  <pageMargins left="0.511805555555556" right="0.511805555555556" top="0.7875" bottom="0.7875" header="0.511811023622047" footer="0.511811023622047"/>
  <pageSetup paperSize="9" scale="75"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tabColor rgb="FFFF00FF"/>
    <pageSetUpPr fitToPage="false"/>
  </sheetPr>
  <dimension ref="A2:L44"/>
  <sheetViews>
    <sheetView showFormulas="false" showGridLines="false" showRowColHeaders="true" showZeros="true" rightToLeft="false" tabSelected="false" showOutlineSymbols="true" defaultGridColor="true" view="normal" topLeftCell="A19" colorId="64" zoomScale="100" zoomScaleNormal="100" zoomScalePageLayoutView="100" workbookViewId="0">
      <selection pane="topLeft" activeCell="A44" activeCellId="0" sqref="A44"/>
    </sheetView>
  </sheetViews>
  <sheetFormatPr defaultColWidth="9.1484375" defaultRowHeight="15.75" zeroHeight="false" outlineLevelRow="0" outlineLevelCol="0"/>
  <cols>
    <col collapsed="false" customWidth="true" hidden="false" outlineLevel="0" max="1" min="1" style="13" width="5.71"/>
    <col collapsed="false" customWidth="true" hidden="false" outlineLevel="0" max="2" min="2" style="13" width="37.15"/>
    <col collapsed="false" customWidth="true" hidden="false" outlineLevel="0" max="3" min="3" style="14" width="13.86"/>
    <col collapsed="false" customWidth="true" hidden="false" outlineLevel="0" max="4" min="4" style="13" width="10.71"/>
    <col collapsed="false" customWidth="true" hidden="false" outlineLevel="0" max="5" min="5" style="13" width="9.57"/>
    <col collapsed="false" customWidth="true" hidden="false" outlineLevel="0" max="6" min="6" style="13" width="9.29"/>
    <col collapsed="false" customWidth="true" hidden="false" outlineLevel="0" max="7" min="7" style="15" width="14.71"/>
    <col collapsed="false" customWidth="false" hidden="false" outlineLevel="0" max="8" min="8" style="13" width="9.14"/>
    <col collapsed="false" customWidth="true" hidden="false" outlineLevel="0" max="9" min="9" style="13" width="10.71"/>
    <col collapsed="false" customWidth="true" hidden="false" outlineLevel="0" max="10" min="10" style="13" width="1.57"/>
    <col collapsed="false" customWidth="false" hidden="false" outlineLevel="0" max="11" min="11" style="13" width="9.14"/>
    <col collapsed="false" customWidth="true" hidden="false" outlineLevel="0" max="12" min="12" style="13" width="18.29"/>
    <col collapsed="false" customWidth="true" hidden="false" outlineLevel="0" max="13" min="13" style="13" width="20.85"/>
    <col collapsed="false" customWidth="true" hidden="false" outlineLevel="0" max="14" min="14" style="13" width="42"/>
    <col collapsed="false" customWidth="false" hidden="false" outlineLevel="0" max="16384" min="15" style="13" width="9.14"/>
  </cols>
  <sheetData>
    <row r="2" customFormat="false" ht="25.5" hidden="false" customHeight="true" outlineLevel="0" collapsed="false">
      <c r="A2" s="16" t="s">
        <v>28</v>
      </c>
      <c r="B2" s="16"/>
      <c r="C2" s="16"/>
      <c r="D2" s="16"/>
      <c r="E2" s="16"/>
      <c r="F2" s="16"/>
      <c r="G2" s="16"/>
      <c r="H2" s="16"/>
      <c r="I2" s="16"/>
    </row>
    <row r="3" customFormat="false" ht="8.25" hidden="false" customHeight="true" outlineLevel="0" collapsed="false">
      <c r="A3" s="17"/>
      <c r="B3" s="17"/>
      <c r="C3" s="17"/>
      <c r="D3" s="17"/>
      <c r="E3" s="17"/>
      <c r="F3" s="17"/>
      <c r="G3" s="17"/>
      <c r="H3" s="17"/>
      <c r="I3" s="17"/>
    </row>
    <row r="4" customFormat="false" ht="17.25" hidden="false" customHeight="true" outlineLevel="0" collapsed="false">
      <c r="A4" s="18" t="s">
        <v>48</v>
      </c>
      <c r="B4" s="18"/>
      <c r="C4" s="18"/>
      <c r="D4" s="18"/>
      <c r="E4" s="18"/>
      <c r="F4" s="18"/>
      <c r="G4" s="18"/>
      <c r="H4" s="18"/>
      <c r="I4" s="18"/>
    </row>
    <row r="5" s="14" customFormat="true" ht="41.75" hidden="false" customHeight="false" outlineLevel="0" collapsed="false">
      <c r="A5" s="16" t="s">
        <v>30</v>
      </c>
      <c r="B5" s="16" t="s">
        <v>31</v>
      </c>
      <c r="C5" s="16" t="s">
        <v>32</v>
      </c>
      <c r="D5" s="16" t="s">
        <v>33</v>
      </c>
      <c r="E5" s="16" t="s">
        <v>49</v>
      </c>
      <c r="F5" s="16" t="s">
        <v>35</v>
      </c>
      <c r="G5" s="19" t="s">
        <v>50</v>
      </c>
      <c r="H5" s="16" t="s">
        <v>37</v>
      </c>
      <c r="I5" s="16" t="s">
        <v>38</v>
      </c>
      <c r="J5" s="20"/>
      <c r="K5" s="20"/>
    </row>
    <row r="6" customFormat="false" ht="15.75" hidden="false" customHeight="false" outlineLevel="0" collapsed="false">
      <c r="A6" s="21" t="n">
        <v>1</v>
      </c>
      <c r="B6" s="37" t="s">
        <v>51</v>
      </c>
      <c r="C6" s="23" t="n">
        <v>1</v>
      </c>
      <c r="D6" s="24" t="n">
        <v>40.58</v>
      </c>
      <c r="E6" s="25" t="n">
        <f aca="false">C6*D6</f>
        <v>40.58</v>
      </c>
      <c r="F6" s="26" t="n">
        <f aca="false">E6/12</f>
        <v>3.38166666666667</v>
      </c>
      <c r="G6" s="21" t="n">
        <v>12</v>
      </c>
      <c r="H6" s="27" t="n">
        <f aca="false">F6*G6</f>
        <v>40.58</v>
      </c>
      <c r="I6" s="27" t="n">
        <f aca="false">H6*12</f>
        <v>486.96</v>
      </c>
    </row>
    <row r="7" customFormat="false" ht="20.85" hidden="false" customHeight="false" outlineLevel="0" collapsed="false">
      <c r="A7" s="21" t="n">
        <v>2</v>
      </c>
      <c r="B7" s="37" t="s">
        <v>52</v>
      </c>
      <c r="C7" s="23" t="n">
        <v>1</v>
      </c>
      <c r="D7" s="24" t="n">
        <v>14.89</v>
      </c>
      <c r="E7" s="25" t="n">
        <f aca="false">C7*D7</f>
        <v>14.89</v>
      </c>
      <c r="F7" s="26" t="n">
        <f aca="false">E7/12</f>
        <v>1.24083333333333</v>
      </c>
      <c r="G7" s="21" t="n">
        <f aca="false">G6</f>
        <v>12</v>
      </c>
      <c r="H7" s="27" t="n">
        <f aca="false">F7*G7</f>
        <v>14.89</v>
      </c>
      <c r="I7" s="27" t="n">
        <f aca="false">H7*12</f>
        <v>178.68</v>
      </c>
    </row>
    <row r="8" customFormat="false" ht="15.75" hidden="false" customHeight="false" outlineLevel="0" collapsed="false">
      <c r="A8" s="21" t="n">
        <v>3</v>
      </c>
      <c r="B8" s="37" t="s">
        <v>53</v>
      </c>
      <c r="C8" s="23" t="n">
        <v>1</v>
      </c>
      <c r="D8" s="24" t="n">
        <v>36.85</v>
      </c>
      <c r="E8" s="25" t="n">
        <f aca="false">C8*D8</f>
        <v>36.85</v>
      </c>
      <c r="F8" s="26" t="n">
        <f aca="false">E8/12</f>
        <v>3.07083333333333</v>
      </c>
      <c r="G8" s="21" t="n">
        <f aca="false">G6</f>
        <v>12</v>
      </c>
      <c r="H8" s="27" t="n">
        <f aca="false">F8*G8</f>
        <v>36.85</v>
      </c>
      <c r="I8" s="27" t="n">
        <f aca="false">H8*12</f>
        <v>442.2</v>
      </c>
      <c r="K8" s="29"/>
    </row>
    <row r="9" customFormat="false" ht="15.75" hidden="false" customHeight="false" outlineLevel="0" collapsed="false">
      <c r="A9" s="21" t="n">
        <v>4</v>
      </c>
      <c r="B9" s="37" t="s">
        <v>54</v>
      </c>
      <c r="C9" s="23" t="n">
        <v>3</v>
      </c>
      <c r="D9" s="24" t="n">
        <v>9.41</v>
      </c>
      <c r="E9" s="25" t="n">
        <f aca="false">C9*D9</f>
        <v>28.23</v>
      </c>
      <c r="F9" s="26" t="n">
        <f aca="false">E9/12</f>
        <v>2.3525</v>
      </c>
      <c r="G9" s="21" t="n">
        <f aca="false">G6</f>
        <v>12</v>
      </c>
      <c r="H9" s="27" t="n">
        <f aca="false">F9*G9</f>
        <v>28.23</v>
      </c>
      <c r="I9" s="27" t="n">
        <f aca="false">H9*12</f>
        <v>338.76</v>
      </c>
    </row>
    <row r="10" customFormat="false" ht="15.75" hidden="false" customHeight="false" outlineLevel="0" collapsed="false">
      <c r="A10" s="21" t="n">
        <v>5</v>
      </c>
      <c r="B10" s="37" t="s">
        <v>55</v>
      </c>
      <c r="C10" s="23" t="n">
        <v>2</v>
      </c>
      <c r="D10" s="24" t="n">
        <v>2.41</v>
      </c>
      <c r="E10" s="25" t="n">
        <f aca="false">C10*D10</f>
        <v>4.82</v>
      </c>
      <c r="F10" s="26" t="n">
        <f aca="false">E10/12</f>
        <v>0.401666666666667</v>
      </c>
      <c r="G10" s="21" t="n">
        <f aca="false">G6</f>
        <v>12</v>
      </c>
      <c r="H10" s="27" t="n">
        <f aca="false">F10*G10</f>
        <v>4.82</v>
      </c>
      <c r="I10" s="27" t="n">
        <f aca="false">H10*12</f>
        <v>57.84</v>
      </c>
    </row>
    <row r="11" customFormat="false" ht="20.85" hidden="false" customHeight="false" outlineLevel="0" collapsed="false">
      <c r="A11" s="21" t="n">
        <v>6</v>
      </c>
      <c r="B11" s="37" t="s">
        <v>56</v>
      </c>
      <c r="C11" s="23" t="n">
        <v>2</v>
      </c>
      <c r="D11" s="24" t="n">
        <v>26.4</v>
      </c>
      <c r="E11" s="25" t="n">
        <f aca="false">C11*D11</f>
        <v>52.8</v>
      </c>
      <c r="F11" s="26" t="n">
        <f aca="false">E11/12</f>
        <v>4.4</v>
      </c>
      <c r="G11" s="21" t="n">
        <f aca="false">G6</f>
        <v>12</v>
      </c>
      <c r="H11" s="27" t="n">
        <f aca="false">F11*G11</f>
        <v>52.8</v>
      </c>
      <c r="I11" s="27" t="n">
        <f aca="false">H11*12</f>
        <v>633.6</v>
      </c>
      <c r="L11" s="31"/>
    </row>
    <row r="12" customFormat="false" ht="15.75" hidden="false" customHeight="false" outlineLevel="0" collapsed="false">
      <c r="A12" s="21" t="n">
        <v>7</v>
      </c>
      <c r="B12" s="37" t="s">
        <v>57</v>
      </c>
      <c r="C12" s="23" t="n">
        <v>1</v>
      </c>
      <c r="D12" s="24" t="n">
        <v>18.64</v>
      </c>
      <c r="E12" s="25" t="n">
        <f aca="false">C12*D12</f>
        <v>18.64</v>
      </c>
      <c r="F12" s="26" t="n">
        <f aca="false">E12/12</f>
        <v>1.55333333333333</v>
      </c>
      <c r="G12" s="21" t="n">
        <f aca="false">G6</f>
        <v>12</v>
      </c>
      <c r="H12" s="27" t="n">
        <f aca="false">F12*G12</f>
        <v>18.64</v>
      </c>
      <c r="I12" s="27" t="n">
        <f aca="false">H12*12</f>
        <v>223.68</v>
      </c>
      <c r="L12" s="31"/>
    </row>
    <row r="13" customFormat="false" ht="108.75" hidden="false" customHeight="true" outlineLevel="0" collapsed="false">
      <c r="A13" s="21" t="n">
        <v>8</v>
      </c>
      <c r="B13" s="37" t="s">
        <v>58</v>
      </c>
      <c r="C13" s="23" t="n">
        <v>4</v>
      </c>
      <c r="D13" s="24" t="n">
        <v>1.19</v>
      </c>
      <c r="E13" s="25" t="n">
        <f aca="false">C13*D13</f>
        <v>4.76</v>
      </c>
      <c r="F13" s="26" t="n">
        <f aca="false">E13/12</f>
        <v>0.396666666666667</v>
      </c>
      <c r="G13" s="21" t="n">
        <f aca="false">G6</f>
        <v>12</v>
      </c>
      <c r="H13" s="27" t="n">
        <f aca="false">F13*G13</f>
        <v>4.76</v>
      </c>
      <c r="I13" s="27" t="n">
        <f aca="false">H13*12</f>
        <v>57.12</v>
      </c>
      <c r="L13" s="31"/>
    </row>
    <row r="14" customFormat="false" ht="15.75" hidden="false" customHeight="false" outlineLevel="0" collapsed="false">
      <c r="A14" s="21" t="n">
        <v>9</v>
      </c>
      <c r="B14" s="37" t="s">
        <v>59</v>
      </c>
      <c r="C14" s="23" t="n">
        <v>2</v>
      </c>
      <c r="D14" s="24" t="n">
        <v>33.83</v>
      </c>
      <c r="E14" s="25" t="n">
        <f aca="false">C14*D14</f>
        <v>67.66</v>
      </c>
      <c r="F14" s="26" t="n">
        <f aca="false">E14/12</f>
        <v>5.63833333333333</v>
      </c>
      <c r="G14" s="21" t="n">
        <f aca="false">G6</f>
        <v>12</v>
      </c>
      <c r="H14" s="27" t="n">
        <f aca="false">F14*G14</f>
        <v>67.66</v>
      </c>
      <c r="I14" s="27" t="n">
        <f aca="false">H14*12</f>
        <v>811.92</v>
      </c>
      <c r="L14" s="31"/>
    </row>
    <row r="15" customFormat="false" ht="15.75" hidden="false" customHeight="false" outlineLevel="0" collapsed="false">
      <c r="A15" s="21" t="n">
        <v>10</v>
      </c>
      <c r="B15" s="37" t="s">
        <v>60</v>
      </c>
      <c r="C15" s="23" t="n">
        <v>2</v>
      </c>
      <c r="D15" s="24" t="n">
        <v>4.66</v>
      </c>
      <c r="E15" s="25" t="n">
        <f aca="false">C15*D15</f>
        <v>9.32</v>
      </c>
      <c r="F15" s="26" t="n">
        <f aca="false">E15/12</f>
        <v>0.776666666666667</v>
      </c>
      <c r="G15" s="21" t="n">
        <f aca="false">G6</f>
        <v>12</v>
      </c>
      <c r="H15" s="27" t="n">
        <f aca="false">F15*G15</f>
        <v>9.32</v>
      </c>
      <c r="I15" s="27" t="n">
        <f aca="false">H15*12</f>
        <v>111.84</v>
      </c>
      <c r="L15" s="31"/>
    </row>
    <row r="16" customFormat="false" ht="15.75" hidden="false" customHeight="true" outlineLevel="0" collapsed="false">
      <c r="A16" s="18" t="s">
        <v>47</v>
      </c>
      <c r="B16" s="18"/>
      <c r="C16" s="18"/>
      <c r="D16" s="18"/>
      <c r="E16" s="32" t="n">
        <f aca="false">SUM(E6:E15)</f>
        <v>278.55</v>
      </c>
      <c r="F16" s="33" t="n">
        <f aca="false">SUM(F6:F15)</f>
        <v>23.2125</v>
      </c>
      <c r="G16" s="34"/>
      <c r="H16" s="32" t="n">
        <f aca="false">SUM(H6:H15)</f>
        <v>278.55</v>
      </c>
      <c r="I16" s="32" t="n">
        <f aca="false">SUM(I6:I15)</f>
        <v>3342.6</v>
      </c>
      <c r="L16" s="31"/>
    </row>
    <row r="19" customFormat="false" ht="15.75" hidden="false" customHeight="true" outlineLevel="0" collapsed="false">
      <c r="A19" s="18" t="s">
        <v>61</v>
      </c>
      <c r="B19" s="18"/>
      <c r="C19" s="18"/>
      <c r="D19" s="18"/>
      <c r="E19" s="18"/>
      <c r="F19" s="18"/>
      <c r="G19" s="18"/>
      <c r="H19" s="18"/>
      <c r="I19" s="18"/>
    </row>
    <row r="20" customFormat="false" ht="41.75" hidden="false" customHeight="false" outlineLevel="0" collapsed="false">
      <c r="A20" s="16" t="s">
        <v>30</v>
      </c>
      <c r="B20" s="16" t="s">
        <v>31</v>
      </c>
      <c r="C20" s="16" t="s">
        <v>32</v>
      </c>
      <c r="D20" s="16" t="s">
        <v>33</v>
      </c>
      <c r="E20" s="16" t="s">
        <v>49</v>
      </c>
      <c r="F20" s="16" t="s">
        <v>35</v>
      </c>
      <c r="G20" s="19" t="s">
        <v>50</v>
      </c>
      <c r="H20" s="16" t="s">
        <v>37</v>
      </c>
      <c r="I20" s="16" t="s">
        <v>38</v>
      </c>
    </row>
    <row r="21" customFormat="false" ht="20.85" hidden="false" customHeight="false" outlineLevel="0" collapsed="false">
      <c r="A21" s="21" t="n">
        <v>1</v>
      </c>
      <c r="B21" s="37" t="s">
        <v>62</v>
      </c>
      <c r="C21" s="23" t="n">
        <v>1</v>
      </c>
      <c r="D21" s="24" t="n">
        <v>20.53</v>
      </c>
      <c r="E21" s="25" t="n">
        <f aca="false">C21*D21</f>
        <v>20.53</v>
      </c>
      <c r="F21" s="26" t="n">
        <f aca="false">E21/12</f>
        <v>1.71083333333333</v>
      </c>
      <c r="G21" s="21" t="n">
        <v>12</v>
      </c>
      <c r="H21" s="27" t="n">
        <f aca="false">F21*G21</f>
        <v>20.53</v>
      </c>
      <c r="I21" s="27" t="n">
        <f aca="false">H21*12</f>
        <v>246.36</v>
      </c>
    </row>
    <row r="22" customFormat="false" ht="20.85" hidden="false" customHeight="false" outlineLevel="0" collapsed="false">
      <c r="A22" s="21" t="n">
        <v>2</v>
      </c>
      <c r="B22" s="37" t="s">
        <v>63</v>
      </c>
      <c r="C22" s="23" t="n">
        <v>1</v>
      </c>
      <c r="D22" s="24" t="n">
        <v>21.53</v>
      </c>
      <c r="E22" s="25" t="n">
        <f aca="false">C22*D22</f>
        <v>21.53</v>
      </c>
      <c r="F22" s="26" t="n">
        <f aca="false">E22/12</f>
        <v>1.79416666666667</v>
      </c>
      <c r="G22" s="21" t="n">
        <f aca="false">G21</f>
        <v>12</v>
      </c>
      <c r="H22" s="27" t="n">
        <f aca="false">F22*G22</f>
        <v>21.53</v>
      </c>
      <c r="I22" s="27" t="n">
        <f aca="false">H22*12</f>
        <v>258.36</v>
      </c>
    </row>
    <row r="23" customFormat="false" ht="15.75" hidden="false" customHeight="true" outlineLevel="0" collapsed="false">
      <c r="A23" s="18" t="s">
        <v>47</v>
      </c>
      <c r="B23" s="18"/>
      <c r="C23" s="18"/>
      <c r="D23" s="18"/>
      <c r="E23" s="32" t="n">
        <f aca="false">SUM(E21:E22)</f>
        <v>42.06</v>
      </c>
      <c r="F23" s="33" t="n">
        <f aca="false">SUM(F21:F22)</f>
        <v>3.505</v>
      </c>
      <c r="G23" s="34"/>
      <c r="H23" s="32" t="n">
        <f aca="false">SUM(H21:H22)</f>
        <v>42.06</v>
      </c>
      <c r="I23" s="32" t="n">
        <f aca="false">SUM(I21:I22)</f>
        <v>504.72</v>
      </c>
    </row>
    <row r="26" customFormat="false" ht="15.75" hidden="false" customHeight="true" outlineLevel="0" collapsed="false">
      <c r="A26" s="18" t="s">
        <v>64</v>
      </c>
      <c r="B26" s="18"/>
      <c r="C26" s="18"/>
      <c r="D26" s="18"/>
      <c r="E26" s="18"/>
      <c r="F26" s="18"/>
      <c r="G26" s="18"/>
      <c r="H26" s="18"/>
      <c r="I26" s="18"/>
    </row>
    <row r="27" customFormat="false" ht="41.75" hidden="false" customHeight="false" outlineLevel="0" collapsed="false">
      <c r="A27" s="16" t="s">
        <v>30</v>
      </c>
      <c r="B27" s="16" t="s">
        <v>31</v>
      </c>
      <c r="C27" s="16" t="s">
        <v>32</v>
      </c>
      <c r="D27" s="16" t="s">
        <v>33</v>
      </c>
      <c r="E27" s="16" t="s">
        <v>49</v>
      </c>
      <c r="F27" s="16" t="s">
        <v>35</v>
      </c>
      <c r="G27" s="19" t="s">
        <v>65</v>
      </c>
      <c r="H27" s="16" t="s">
        <v>37</v>
      </c>
      <c r="I27" s="16" t="s">
        <v>38</v>
      </c>
    </row>
    <row r="28" customFormat="false" ht="15.75" hidden="false" customHeight="false" outlineLevel="0" collapsed="false">
      <c r="A28" s="21" t="n">
        <v>1</v>
      </c>
      <c r="B28" s="37" t="s">
        <v>51</v>
      </c>
      <c r="C28" s="23" t="n">
        <v>1</v>
      </c>
      <c r="D28" s="24" t="n">
        <v>40.58</v>
      </c>
      <c r="E28" s="25" t="n">
        <f aca="false">C28*D28</f>
        <v>40.58</v>
      </c>
      <c r="F28" s="26" t="n">
        <f aca="false">E28/12</f>
        <v>3.38166666666667</v>
      </c>
      <c r="G28" s="21" t="n">
        <v>1</v>
      </c>
      <c r="H28" s="27" t="n">
        <f aca="false">F28*G28</f>
        <v>3.38166666666667</v>
      </c>
      <c r="I28" s="27" t="n">
        <f aca="false">H28*12</f>
        <v>40.58</v>
      </c>
    </row>
    <row r="29" customFormat="false" ht="20.85" hidden="false" customHeight="false" outlineLevel="0" collapsed="false">
      <c r="A29" s="21" t="n">
        <v>2</v>
      </c>
      <c r="B29" s="37" t="s">
        <v>52</v>
      </c>
      <c r="C29" s="23" t="n">
        <v>1</v>
      </c>
      <c r="D29" s="24" t="n">
        <v>14.89</v>
      </c>
      <c r="E29" s="25" t="n">
        <f aca="false">C29*D29</f>
        <v>14.89</v>
      </c>
      <c r="F29" s="26" t="n">
        <f aca="false">E29/12</f>
        <v>1.24083333333333</v>
      </c>
      <c r="G29" s="21" t="n">
        <f aca="false">G28</f>
        <v>1</v>
      </c>
      <c r="H29" s="27" t="n">
        <f aca="false">F29*G29</f>
        <v>1.24083333333333</v>
      </c>
      <c r="I29" s="27" t="n">
        <f aca="false">H29*12</f>
        <v>14.89</v>
      </c>
    </row>
    <row r="30" customFormat="false" ht="15.75" hidden="false" customHeight="false" outlineLevel="0" collapsed="false">
      <c r="A30" s="21" t="n">
        <v>3</v>
      </c>
      <c r="B30" s="37" t="s">
        <v>58</v>
      </c>
      <c r="C30" s="23" t="n">
        <v>4</v>
      </c>
      <c r="D30" s="24" t="n">
        <v>1.19</v>
      </c>
      <c r="E30" s="25" t="n">
        <f aca="false">C30*D30</f>
        <v>4.76</v>
      </c>
      <c r="F30" s="26" t="n">
        <f aca="false">E30/12</f>
        <v>0.396666666666667</v>
      </c>
      <c r="G30" s="21" t="n">
        <f aca="false">G28</f>
        <v>1</v>
      </c>
      <c r="H30" s="27" t="n">
        <f aca="false">F30*G30</f>
        <v>0.396666666666667</v>
      </c>
      <c r="I30" s="27" t="n">
        <f aca="false">H30*12</f>
        <v>4.76</v>
      </c>
    </row>
    <row r="31" customFormat="false" ht="15.75" hidden="false" customHeight="false" outlineLevel="0" collapsed="false">
      <c r="A31" s="21" t="n">
        <v>4</v>
      </c>
      <c r="B31" s="37" t="s">
        <v>59</v>
      </c>
      <c r="C31" s="23" t="n">
        <v>2</v>
      </c>
      <c r="D31" s="24" t="n">
        <v>33.83</v>
      </c>
      <c r="E31" s="25" t="n">
        <f aca="false">C31*D31</f>
        <v>67.66</v>
      </c>
      <c r="F31" s="26" t="n">
        <f aca="false">E31/12</f>
        <v>5.63833333333333</v>
      </c>
      <c r="G31" s="21" t="n">
        <f aca="false">G28</f>
        <v>1</v>
      </c>
      <c r="H31" s="27" t="n">
        <f aca="false">F31*G31</f>
        <v>5.63833333333333</v>
      </c>
      <c r="I31" s="27" t="n">
        <f aca="false">H31*12</f>
        <v>67.66</v>
      </c>
    </row>
    <row r="32" customFormat="false" ht="15.75" hidden="false" customHeight="false" outlineLevel="0" collapsed="false">
      <c r="A32" s="21" t="n">
        <v>5</v>
      </c>
      <c r="B32" s="37" t="s">
        <v>60</v>
      </c>
      <c r="C32" s="23" t="n">
        <v>2</v>
      </c>
      <c r="D32" s="24" t="n">
        <v>4.66</v>
      </c>
      <c r="E32" s="25" t="n">
        <f aca="false">C32*D32</f>
        <v>9.32</v>
      </c>
      <c r="F32" s="26" t="n">
        <f aca="false">E32/12</f>
        <v>0.776666666666667</v>
      </c>
      <c r="G32" s="21" t="n">
        <f aca="false">G28</f>
        <v>1</v>
      </c>
      <c r="H32" s="27" t="n">
        <f aca="false">F32*G32</f>
        <v>0.776666666666667</v>
      </c>
      <c r="I32" s="27" t="n">
        <f aca="false">H32*12</f>
        <v>9.32</v>
      </c>
    </row>
    <row r="33" customFormat="false" ht="15.75" hidden="false" customHeight="true" outlineLevel="0" collapsed="false">
      <c r="A33" s="18" t="s">
        <v>47</v>
      </c>
      <c r="B33" s="18"/>
      <c r="C33" s="18"/>
      <c r="D33" s="18"/>
      <c r="E33" s="32" t="n">
        <f aca="false">SUM(E28:E32)</f>
        <v>137.21</v>
      </c>
      <c r="F33" s="33" t="n">
        <f aca="false">SUM(F28:F32)</f>
        <v>11.4341666666667</v>
      </c>
      <c r="G33" s="34"/>
      <c r="H33" s="32" t="n">
        <f aca="false">SUM(H28:H32)</f>
        <v>11.4341666666667</v>
      </c>
      <c r="I33" s="32" t="n">
        <f aca="false">SUM(I28:I32)</f>
        <v>137.21</v>
      </c>
    </row>
    <row r="35" customFormat="false" ht="15.75" hidden="false" customHeight="true" outlineLevel="0" collapsed="false">
      <c r="B35" s="12" t="s">
        <v>26</v>
      </c>
      <c r="C35" s="12"/>
      <c r="D35" s="12"/>
      <c r="E35" s="12"/>
    </row>
    <row r="36" customFormat="false" ht="15.75" hidden="false" customHeight="false" outlineLevel="0" collapsed="false">
      <c r="B36" s="12"/>
      <c r="C36" s="12"/>
      <c r="D36" s="12"/>
      <c r="E36" s="12"/>
    </row>
    <row r="37" customFormat="false" ht="15.75" hidden="false" customHeight="false" outlineLevel="0" collapsed="false">
      <c r="B37" s="12"/>
      <c r="C37" s="12"/>
      <c r="D37" s="12"/>
      <c r="E37" s="12"/>
    </row>
    <row r="38" customFormat="false" ht="15.75" hidden="false" customHeight="false" outlineLevel="0" collapsed="false">
      <c r="B38" s="12"/>
      <c r="C38" s="12"/>
      <c r="D38" s="12"/>
      <c r="E38" s="12"/>
    </row>
    <row r="39" customFormat="false" ht="15.75" hidden="false" customHeight="false" outlineLevel="0" collapsed="false">
      <c r="B39" s="12"/>
      <c r="C39" s="12"/>
      <c r="D39" s="12"/>
      <c r="E39" s="12"/>
    </row>
    <row r="40" customFormat="false" ht="15.75" hidden="false" customHeight="false" outlineLevel="0" collapsed="false">
      <c r="B40" s="12"/>
      <c r="C40" s="12"/>
      <c r="D40" s="12"/>
      <c r="E40" s="12"/>
    </row>
    <row r="41" customFormat="false" ht="15.75" hidden="false" customHeight="false" outlineLevel="0" collapsed="false">
      <c r="B41" s="12"/>
      <c r="C41" s="12"/>
      <c r="D41" s="12"/>
      <c r="E41" s="12"/>
    </row>
    <row r="42" customFormat="false" ht="15.75" hidden="false" customHeight="false" outlineLevel="0" collapsed="false">
      <c r="B42" s="12"/>
      <c r="C42" s="12"/>
      <c r="D42" s="12"/>
      <c r="E42" s="12"/>
    </row>
    <row r="44" customFormat="false" ht="15.75" hidden="false" customHeight="false" outlineLevel="0" collapsed="false">
      <c r="A44" s="1" t="s">
        <v>27</v>
      </c>
    </row>
  </sheetData>
  <mergeCells count="8">
    <mergeCell ref="A2:I2"/>
    <mergeCell ref="A4:I4"/>
    <mergeCell ref="A16:D16"/>
    <mergeCell ref="A19:I19"/>
    <mergeCell ref="A23:D23"/>
    <mergeCell ref="A26:I26"/>
    <mergeCell ref="A33:D33"/>
    <mergeCell ref="B35:E42"/>
  </mergeCells>
  <printOptions headings="false" gridLines="false" gridLinesSet="true" horizontalCentered="true" verticalCentered="false"/>
  <pageMargins left="0.511805555555556" right="0.511805555555556" top="0.7875" bottom="0.7875" header="0.511811023622047" footer="0.511811023622047"/>
  <pageSetup paperSize="9" scale="75"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tabColor rgb="FF00FF00"/>
    <pageSetUpPr fitToPage="false"/>
  </sheetPr>
  <dimension ref="A2:I66"/>
  <sheetViews>
    <sheetView showFormulas="false" showGridLines="false" showRowColHeaders="true" showZeros="true" rightToLeft="false" tabSelected="false" showOutlineSymbols="true" defaultGridColor="true" view="normal" topLeftCell="A34" colorId="64" zoomScale="100" zoomScaleNormal="100" zoomScalePageLayoutView="100" workbookViewId="0">
      <selection pane="topLeft" activeCell="A66" activeCellId="0" sqref="A66"/>
    </sheetView>
  </sheetViews>
  <sheetFormatPr defaultColWidth="9.1484375" defaultRowHeight="12.75" zeroHeight="false" outlineLevelRow="0" outlineLevelCol="0"/>
  <cols>
    <col collapsed="false" customWidth="true" hidden="false" outlineLevel="0" max="1" min="1" style="38" width="5.86"/>
    <col collapsed="false" customWidth="true" hidden="false" outlineLevel="0" max="2" min="2" style="38" width="42.14"/>
    <col collapsed="false" customWidth="true" hidden="false" outlineLevel="0" max="3" min="3" style="38" width="10.29"/>
    <col collapsed="false" customWidth="true" hidden="false" outlineLevel="0" max="4" min="4" style="38" width="13.57"/>
    <col collapsed="false" customWidth="true" hidden="false" outlineLevel="0" max="5" min="5" style="38" width="12.71"/>
    <col collapsed="false" customWidth="true" hidden="false" outlineLevel="0" max="6" min="6" style="38" width="10"/>
    <col collapsed="false" customWidth="true" hidden="false" outlineLevel="0" max="7" min="7" style="38" width="11.57"/>
    <col collapsed="false" customWidth="false" hidden="false" outlineLevel="0" max="9" min="8" style="38" width="9.14"/>
    <col collapsed="false" customWidth="true" hidden="false" outlineLevel="0" max="10" min="10" style="38" width="9.86"/>
    <col collapsed="false" customWidth="false" hidden="false" outlineLevel="0" max="16384" min="11" style="38" width="9.14"/>
  </cols>
  <sheetData>
    <row r="2" customFormat="false" ht="20.25" hidden="false" customHeight="true" outlineLevel="0" collapsed="false">
      <c r="A2" s="18" t="s">
        <v>66</v>
      </c>
      <c r="B2" s="18"/>
      <c r="C2" s="18"/>
      <c r="D2" s="18"/>
      <c r="E2" s="18"/>
      <c r="F2" s="18"/>
      <c r="G2" s="18"/>
    </row>
    <row r="3" s="40" customFormat="true" ht="51.75" hidden="false" customHeight="true" outlineLevel="0" collapsed="false">
      <c r="A3" s="39" t="s">
        <v>30</v>
      </c>
      <c r="B3" s="39" t="s">
        <v>67</v>
      </c>
      <c r="C3" s="39" t="s">
        <v>68</v>
      </c>
      <c r="D3" s="39" t="s">
        <v>69</v>
      </c>
      <c r="E3" s="39" t="s">
        <v>70</v>
      </c>
      <c r="F3" s="39" t="s">
        <v>71</v>
      </c>
      <c r="G3" s="39" t="s">
        <v>72</v>
      </c>
    </row>
    <row r="4" customFormat="false" ht="49.95" hidden="false" customHeight="false" outlineLevel="0" collapsed="false">
      <c r="A4" s="41" t="n">
        <v>1</v>
      </c>
      <c r="B4" s="37" t="s">
        <v>73</v>
      </c>
      <c r="C4" s="23" t="n">
        <v>1</v>
      </c>
      <c r="D4" s="24" t="n">
        <v>121956</v>
      </c>
      <c r="E4" s="42" t="n">
        <f aca="false">C4*D4</f>
        <v>121956</v>
      </c>
      <c r="F4" s="23" t="n">
        <v>60</v>
      </c>
      <c r="G4" s="43" t="n">
        <f aca="false">E4/F4</f>
        <v>2032.6</v>
      </c>
    </row>
    <row r="5" customFormat="false" ht="30.55" hidden="false" customHeight="false" outlineLevel="0" collapsed="false">
      <c r="A5" s="41" t="n">
        <v>2</v>
      </c>
      <c r="B5" s="44" t="s">
        <v>74</v>
      </c>
      <c r="C5" s="23" t="n">
        <v>1</v>
      </c>
      <c r="D5" s="24" t="n">
        <v>1024.55</v>
      </c>
      <c r="E5" s="42" t="n">
        <f aca="false">C5*D5</f>
        <v>1024.55</v>
      </c>
      <c r="F5" s="23" t="n">
        <v>60</v>
      </c>
      <c r="G5" s="43" t="n">
        <f aca="false">E5/F5</f>
        <v>17.0758333333333</v>
      </c>
    </row>
    <row r="6" customFormat="false" ht="49.95" hidden="false" customHeight="false" outlineLevel="0" collapsed="false">
      <c r="A6" s="41" t="n">
        <v>3</v>
      </c>
      <c r="B6" s="44" t="s">
        <v>75</v>
      </c>
      <c r="C6" s="23" t="n">
        <v>1</v>
      </c>
      <c r="D6" s="24" t="n">
        <v>18654.56</v>
      </c>
      <c r="E6" s="42" t="n">
        <f aca="false">C6*D6</f>
        <v>18654.56</v>
      </c>
      <c r="F6" s="23" t="n">
        <v>60</v>
      </c>
      <c r="G6" s="43" t="n">
        <f aca="false">E6/F6</f>
        <v>310.909333333333</v>
      </c>
    </row>
    <row r="7" customFormat="false" ht="30.55" hidden="false" customHeight="false" outlineLevel="0" collapsed="false">
      <c r="A7" s="41" t="n">
        <v>4</v>
      </c>
      <c r="B7" s="45" t="s">
        <v>76</v>
      </c>
      <c r="C7" s="23" t="n">
        <v>2</v>
      </c>
      <c r="D7" s="24" t="n">
        <v>2657.65</v>
      </c>
      <c r="E7" s="42" t="n">
        <f aca="false">C7*D7</f>
        <v>5315.3</v>
      </c>
      <c r="F7" s="23" t="n">
        <v>60</v>
      </c>
      <c r="G7" s="43" t="n">
        <f aca="false">E7/F7</f>
        <v>88.5883333333333</v>
      </c>
    </row>
    <row r="8" customFormat="false" ht="30.55" hidden="false" customHeight="false" outlineLevel="0" collapsed="false">
      <c r="A8" s="41" t="n">
        <v>5</v>
      </c>
      <c r="B8" s="46" t="s">
        <v>77</v>
      </c>
      <c r="C8" s="23" t="n">
        <v>2</v>
      </c>
      <c r="D8" s="24" t="n">
        <v>3993</v>
      </c>
      <c r="E8" s="42" t="n">
        <f aca="false">C8*D8</f>
        <v>7986</v>
      </c>
      <c r="F8" s="23" t="n">
        <v>60</v>
      </c>
      <c r="G8" s="43" t="n">
        <f aca="false">E8/F8</f>
        <v>133.1</v>
      </c>
    </row>
    <row r="9" customFormat="false" ht="30.55" hidden="false" customHeight="false" outlineLevel="0" collapsed="false">
      <c r="A9" s="41" t="n">
        <v>6</v>
      </c>
      <c r="B9" s="46" t="s">
        <v>78</v>
      </c>
      <c r="C9" s="23" t="n">
        <v>2</v>
      </c>
      <c r="D9" s="24" t="n">
        <v>917.62</v>
      </c>
      <c r="E9" s="42" t="n">
        <f aca="false">C9*D9</f>
        <v>1835.24</v>
      </c>
      <c r="F9" s="23" t="n">
        <v>60</v>
      </c>
      <c r="G9" s="43" t="n">
        <f aca="false">E9/F9</f>
        <v>30.5873333333333</v>
      </c>
    </row>
    <row r="10" customFormat="false" ht="30.55" hidden="false" customHeight="false" outlineLevel="0" collapsed="false">
      <c r="A10" s="41" t="n">
        <v>7</v>
      </c>
      <c r="B10" s="37" t="s">
        <v>79</v>
      </c>
      <c r="C10" s="23" t="n">
        <v>2</v>
      </c>
      <c r="D10" s="24" t="n">
        <v>1210.78</v>
      </c>
      <c r="E10" s="42" t="n">
        <f aca="false">C10*D10</f>
        <v>2421.56</v>
      </c>
      <c r="F10" s="23" t="n">
        <v>60</v>
      </c>
      <c r="G10" s="43" t="n">
        <f aca="false">E10/F10</f>
        <v>40.3593333333333</v>
      </c>
    </row>
    <row r="11" customFormat="false" ht="20.85" hidden="false" customHeight="false" outlineLevel="0" collapsed="false">
      <c r="A11" s="41" t="n">
        <v>8</v>
      </c>
      <c r="B11" s="37" t="s">
        <v>80</v>
      </c>
      <c r="C11" s="23" t="n">
        <v>2</v>
      </c>
      <c r="D11" s="24" t="n">
        <v>1107.47</v>
      </c>
      <c r="E11" s="42" t="n">
        <f aca="false">C11*D11</f>
        <v>2214.94</v>
      </c>
      <c r="F11" s="23" t="n">
        <v>60</v>
      </c>
      <c r="G11" s="43" t="n">
        <f aca="false">E11/F11</f>
        <v>36.9156666666667</v>
      </c>
    </row>
    <row r="12" customFormat="false" ht="20.85" hidden="false" customHeight="false" outlineLevel="0" collapsed="false">
      <c r="A12" s="41" t="n">
        <v>9</v>
      </c>
      <c r="B12" s="47" t="s">
        <v>81</v>
      </c>
      <c r="C12" s="23" t="n">
        <v>6</v>
      </c>
      <c r="D12" s="24" t="n">
        <v>1480.12</v>
      </c>
      <c r="E12" s="42" t="n">
        <f aca="false">C12*D12</f>
        <v>8880.72</v>
      </c>
      <c r="F12" s="23" t="n">
        <v>60</v>
      </c>
      <c r="G12" s="43" t="n">
        <f aca="false">E12/F12</f>
        <v>148.012</v>
      </c>
    </row>
    <row r="13" customFormat="false" ht="20.85" hidden="false" customHeight="false" outlineLevel="0" collapsed="false">
      <c r="A13" s="41" t="n">
        <v>10</v>
      </c>
      <c r="B13" s="47" t="s">
        <v>82</v>
      </c>
      <c r="C13" s="23" t="n">
        <v>15</v>
      </c>
      <c r="D13" s="24" t="n">
        <v>40.5</v>
      </c>
      <c r="E13" s="42" t="n">
        <f aca="false">C13*D13</f>
        <v>607.5</v>
      </c>
      <c r="F13" s="23" t="n">
        <v>60</v>
      </c>
      <c r="G13" s="43" t="n">
        <f aca="false">E13/F13</f>
        <v>10.125</v>
      </c>
    </row>
    <row r="14" customFormat="false" ht="20.85" hidden="false" customHeight="false" outlineLevel="0" collapsed="false">
      <c r="A14" s="41" t="n">
        <v>11</v>
      </c>
      <c r="B14" s="47" t="s">
        <v>83</v>
      </c>
      <c r="C14" s="23" t="n">
        <v>12</v>
      </c>
      <c r="D14" s="24" t="n">
        <v>24.44</v>
      </c>
      <c r="E14" s="42" t="n">
        <f aca="false">C14*D14</f>
        <v>293.28</v>
      </c>
      <c r="F14" s="23" t="n">
        <v>12</v>
      </c>
      <c r="G14" s="43" t="n">
        <f aca="false">E14/F14</f>
        <v>24.44</v>
      </c>
    </row>
    <row r="15" customFormat="false" ht="49.95" hidden="false" customHeight="false" outlineLevel="0" collapsed="false">
      <c r="A15" s="41" t="n">
        <v>12</v>
      </c>
      <c r="B15" s="47" t="s">
        <v>84</v>
      </c>
      <c r="C15" s="23" t="n">
        <v>2</v>
      </c>
      <c r="D15" s="24" t="n">
        <v>1246.68</v>
      </c>
      <c r="E15" s="42" t="n">
        <f aca="false">C15*D15</f>
        <v>2493.36</v>
      </c>
      <c r="F15" s="23" t="n">
        <v>60</v>
      </c>
      <c r="G15" s="43" t="n">
        <f aca="false">E15/F15</f>
        <v>41.556</v>
      </c>
      <c r="I15" s="48"/>
    </row>
    <row r="16" customFormat="false" ht="59.7" hidden="false" customHeight="false" outlineLevel="0" collapsed="false">
      <c r="A16" s="49" t="n">
        <v>13</v>
      </c>
      <c r="B16" s="46" t="s">
        <v>85</v>
      </c>
      <c r="C16" s="23" t="n">
        <v>4</v>
      </c>
      <c r="D16" s="24" t="n">
        <v>1606.66</v>
      </c>
      <c r="E16" s="50" t="n">
        <f aca="false">C16*D16</f>
        <v>6426.64</v>
      </c>
      <c r="F16" s="23" t="n">
        <v>60</v>
      </c>
      <c r="G16" s="51" t="n">
        <f aca="false">E16/F16</f>
        <v>107.110666666667</v>
      </c>
    </row>
    <row r="17" customFormat="false" ht="20.85" hidden="false" customHeight="false" outlineLevel="0" collapsed="false">
      <c r="A17" s="41" t="n">
        <v>14</v>
      </c>
      <c r="B17" s="37" t="s">
        <v>86</v>
      </c>
      <c r="C17" s="23" t="n">
        <v>5</v>
      </c>
      <c r="D17" s="24" t="n">
        <v>669.59</v>
      </c>
      <c r="E17" s="26" t="n">
        <f aca="false">C17*D17</f>
        <v>3347.95</v>
      </c>
      <c r="F17" s="23" t="n">
        <v>60</v>
      </c>
      <c r="G17" s="52" t="n">
        <f aca="false">E17/F17</f>
        <v>55.7991666666667</v>
      </c>
    </row>
    <row r="18" customFormat="false" ht="30.55" hidden="false" customHeight="false" outlineLevel="0" collapsed="false">
      <c r="A18" s="41" t="n">
        <v>15</v>
      </c>
      <c r="B18" s="37" t="s">
        <v>87</v>
      </c>
      <c r="C18" s="23" t="n">
        <v>1</v>
      </c>
      <c r="D18" s="24" t="n">
        <v>182.12</v>
      </c>
      <c r="E18" s="26" t="n">
        <f aca="false">C18*D18</f>
        <v>182.12</v>
      </c>
      <c r="F18" s="23" t="n">
        <v>60</v>
      </c>
      <c r="G18" s="52" t="n">
        <f aca="false">E18/F18</f>
        <v>3.03533333333333</v>
      </c>
    </row>
    <row r="19" customFormat="false" ht="20.85" hidden="false" customHeight="false" outlineLevel="0" collapsed="false">
      <c r="A19" s="41" t="n">
        <v>16</v>
      </c>
      <c r="B19" s="37" t="s">
        <v>88</v>
      </c>
      <c r="C19" s="23" t="n">
        <v>1</v>
      </c>
      <c r="D19" s="24" t="n">
        <v>169.04</v>
      </c>
      <c r="E19" s="26" t="n">
        <f aca="false">C19*D19</f>
        <v>169.04</v>
      </c>
      <c r="F19" s="23" t="n">
        <v>60</v>
      </c>
      <c r="G19" s="52" t="n">
        <f aca="false">E19/F19</f>
        <v>2.81733333333333</v>
      </c>
    </row>
    <row r="20" customFormat="false" ht="20.85" hidden="false" customHeight="false" outlineLevel="0" collapsed="false">
      <c r="A20" s="41" t="n">
        <v>17</v>
      </c>
      <c r="B20" s="37" t="s">
        <v>89</v>
      </c>
      <c r="C20" s="23" t="n">
        <v>3</v>
      </c>
      <c r="D20" s="24" t="n">
        <v>33.42</v>
      </c>
      <c r="E20" s="26" t="n">
        <f aca="false">C20*D20</f>
        <v>100.26</v>
      </c>
      <c r="F20" s="23" t="n">
        <v>60</v>
      </c>
      <c r="G20" s="52" t="n">
        <f aca="false">E20/F20</f>
        <v>1.671</v>
      </c>
    </row>
    <row r="21" customFormat="false" ht="20.85" hidden="false" customHeight="false" outlineLevel="0" collapsed="false">
      <c r="A21" s="41" t="n">
        <v>18</v>
      </c>
      <c r="B21" s="37" t="s">
        <v>90</v>
      </c>
      <c r="C21" s="23" t="n">
        <v>1</v>
      </c>
      <c r="D21" s="24" t="n">
        <v>206.86</v>
      </c>
      <c r="E21" s="26" t="n">
        <f aca="false">C21*D21</f>
        <v>206.86</v>
      </c>
      <c r="F21" s="23" t="n">
        <v>60</v>
      </c>
      <c r="G21" s="52" t="n">
        <f aca="false">E21/F21</f>
        <v>3.44766666666667</v>
      </c>
    </row>
    <row r="22" customFormat="false" ht="20.85" hidden="false" customHeight="false" outlineLevel="0" collapsed="false">
      <c r="A22" s="41" t="n">
        <v>19</v>
      </c>
      <c r="B22" s="37" t="s">
        <v>91</v>
      </c>
      <c r="C22" s="23" t="n">
        <v>1</v>
      </c>
      <c r="D22" s="24" t="n">
        <v>118.67</v>
      </c>
      <c r="E22" s="26" t="n">
        <f aca="false">C22*D22</f>
        <v>118.67</v>
      </c>
      <c r="F22" s="23" t="n">
        <v>60</v>
      </c>
      <c r="G22" s="52" t="n">
        <f aca="false">E22/F22</f>
        <v>1.97783333333333</v>
      </c>
    </row>
    <row r="23" customFormat="false" ht="15" hidden="false" customHeight="false" outlineLevel="0" collapsed="false">
      <c r="A23" s="41" t="n">
        <v>20</v>
      </c>
      <c r="B23" s="46" t="s">
        <v>92</v>
      </c>
      <c r="C23" s="23" t="n">
        <v>2</v>
      </c>
      <c r="D23" s="24" t="n">
        <v>830.27</v>
      </c>
      <c r="E23" s="26" t="n">
        <f aca="false">C23*D23</f>
        <v>1660.54</v>
      </c>
      <c r="F23" s="23" t="n">
        <v>60</v>
      </c>
      <c r="G23" s="52" t="n">
        <f aca="false">E23/F23</f>
        <v>27.6756666666667</v>
      </c>
    </row>
    <row r="24" customFormat="false" ht="30.55" hidden="false" customHeight="false" outlineLevel="0" collapsed="false">
      <c r="A24" s="41" t="n">
        <v>21</v>
      </c>
      <c r="B24" s="46" t="s">
        <v>93</v>
      </c>
      <c r="C24" s="23" t="n">
        <v>3</v>
      </c>
      <c r="D24" s="24" t="n">
        <v>157.97</v>
      </c>
      <c r="E24" s="26" t="n">
        <f aca="false">C24*D24</f>
        <v>473.91</v>
      </c>
      <c r="F24" s="23" t="n">
        <v>12</v>
      </c>
      <c r="G24" s="52" t="n">
        <f aca="false">E24/F24</f>
        <v>39.4925</v>
      </c>
    </row>
    <row r="25" customFormat="false" ht="20.85" hidden="false" customHeight="false" outlineLevel="0" collapsed="false">
      <c r="A25" s="41" t="n">
        <v>22</v>
      </c>
      <c r="B25" s="37" t="s">
        <v>94</v>
      </c>
      <c r="C25" s="23" t="n">
        <v>4</v>
      </c>
      <c r="D25" s="24" t="n">
        <v>32.3</v>
      </c>
      <c r="E25" s="26" t="n">
        <f aca="false">C25*D25</f>
        <v>129.2</v>
      </c>
      <c r="F25" s="23" t="n">
        <v>12</v>
      </c>
      <c r="G25" s="52" t="n">
        <f aca="false">E25/F25</f>
        <v>10.7666666666667</v>
      </c>
    </row>
    <row r="26" customFormat="false" ht="20.85" hidden="false" customHeight="false" outlineLevel="0" collapsed="false">
      <c r="A26" s="41" t="n">
        <v>23</v>
      </c>
      <c r="B26" s="46" t="s">
        <v>95</v>
      </c>
      <c r="C26" s="23" t="n">
        <v>6</v>
      </c>
      <c r="D26" s="24" t="n">
        <v>42.87</v>
      </c>
      <c r="E26" s="26" t="n">
        <f aca="false">C26*D26</f>
        <v>257.22</v>
      </c>
      <c r="F26" s="23" t="n">
        <v>12</v>
      </c>
      <c r="G26" s="52" t="n">
        <f aca="false">E26/F26</f>
        <v>21.435</v>
      </c>
    </row>
    <row r="27" customFormat="false" ht="15" hidden="false" customHeight="false" outlineLevel="0" collapsed="false">
      <c r="A27" s="41" t="n">
        <v>24</v>
      </c>
      <c r="B27" s="46" t="s">
        <v>96</v>
      </c>
      <c r="C27" s="23" t="n">
        <v>2</v>
      </c>
      <c r="D27" s="24" t="n">
        <v>53.19</v>
      </c>
      <c r="E27" s="26" t="n">
        <f aca="false">C27*D27</f>
        <v>106.38</v>
      </c>
      <c r="F27" s="23" t="n">
        <v>12</v>
      </c>
      <c r="G27" s="52" t="n">
        <f aca="false">E27/F27</f>
        <v>8.865</v>
      </c>
    </row>
    <row r="28" customFormat="false" ht="15" hidden="false" customHeight="false" outlineLevel="0" collapsed="false">
      <c r="A28" s="41" t="n">
        <v>25</v>
      </c>
      <c r="B28" s="46" t="s">
        <v>97</v>
      </c>
      <c r="C28" s="23" t="n">
        <v>2</v>
      </c>
      <c r="D28" s="24" t="n">
        <v>160.7</v>
      </c>
      <c r="E28" s="26" t="n">
        <f aca="false">C28*D28</f>
        <v>321.4</v>
      </c>
      <c r="F28" s="23" t="n">
        <v>60</v>
      </c>
      <c r="G28" s="52" t="n">
        <f aca="false">E28/F28</f>
        <v>5.35666666666667</v>
      </c>
    </row>
    <row r="29" customFormat="false" ht="15" hidden="false" customHeight="false" outlineLevel="0" collapsed="false">
      <c r="A29" s="41" t="n">
        <v>26</v>
      </c>
      <c r="B29" s="46" t="s">
        <v>98</v>
      </c>
      <c r="C29" s="23" t="n">
        <v>2</v>
      </c>
      <c r="D29" s="24" t="n">
        <v>32.21</v>
      </c>
      <c r="E29" s="26" t="n">
        <f aca="false">C29*D29</f>
        <v>64.42</v>
      </c>
      <c r="F29" s="23" t="n">
        <v>60</v>
      </c>
      <c r="G29" s="52" t="n">
        <f aca="false">E29/F29</f>
        <v>1.07366666666667</v>
      </c>
    </row>
    <row r="30" customFormat="false" ht="15" hidden="false" customHeight="false" outlineLevel="0" collapsed="false">
      <c r="A30" s="41" t="n">
        <v>27</v>
      </c>
      <c r="B30" s="46" t="s">
        <v>99</v>
      </c>
      <c r="C30" s="23" t="n">
        <v>6</v>
      </c>
      <c r="D30" s="24" t="n">
        <v>13.26</v>
      </c>
      <c r="E30" s="26" t="n">
        <f aca="false">C30*D30</f>
        <v>79.56</v>
      </c>
      <c r="F30" s="23" t="n">
        <v>12</v>
      </c>
      <c r="G30" s="52" t="n">
        <f aca="false">E30/F30</f>
        <v>6.63</v>
      </c>
    </row>
    <row r="31" customFormat="false" ht="20.85" hidden="false" customHeight="false" outlineLevel="0" collapsed="false">
      <c r="A31" s="41" t="n">
        <v>28</v>
      </c>
      <c r="B31" s="46" t="s">
        <v>100</v>
      </c>
      <c r="C31" s="23" t="n">
        <v>2</v>
      </c>
      <c r="D31" s="24" t="n">
        <v>67.68</v>
      </c>
      <c r="E31" s="26" t="n">
        <f aca="false">C31*D31</f>
        <v>135.36</v>
      </c>
      <c r="F31" s="23" t="n">
        <v>60</v>
      </c>
      <c r="G31" s="52" t="n">
        <f aca="false">E31/F31</f>
        <v>2.256</v>
      </c>
    </row>
    <row r="32" customFormat="false" ht="20.85" hidden="false" customHeight="false" outlineLevel="0" collapsed="false">
      <c r="A32" s="41" t="n">
        <v>29</v>
      </c>
      <c r="B32" s="46" t="s">
        <v>101</v>
      </c>
      <c r="C32" s="23" t="n">
        <v>12</v>
      </c>
      <c r="D32" s="24" t="n">
        <v>16.19</v>
      </c>
      <c r="E32" s="26" t="n">
        <f aca="false">C32*D32</f>
        <v>194.28</v>
      </c>
      <c r="F32" s="23" t="n">
        <v>12</v>
      </c>
      <c r="G32" s="52" t="n">
        <f aca="false">E32/F32</f>
        <v>16.19</v>
      </c>
    </row>
    <row r="33" customFormat="false" ht="20.85" hidden="false" customHeight="false" outlineLevel="0" collapsed="false">
      <c r="A33" s="41" t="n">
        <v>30</v>
      </c>
      <c r="B33" s="46" t="s">
        <v>102</v>
      </c>
      <c r="C33" s="23" t="n">
        <v>50</v>
      </c>
      <c r="D33" s="24" t="n">
        <v>21.38</v>
      </c>
      <c r="E33" s="26" t="n">
        <f aca="false">C33*D33</f>
        <v>1069</v>
      </c>
      <c r="F33" s="23" t="n">
        <v>12</v>
      </c>
      <c r="G33" s="52" t="n">
        <f aca="false">E33/F33</f>
        <v>89.0833333333333</v>
      </c>
    </row>
    <row r="34" customFormat="false" ht="15" hidden="false" customHeight="false" outlineLevel="0" collapsed="false">
      <c r="A34" s="41" t="n">
        <v>31</v>
      </c>
      <c r="B34" s="37" t="s">
        <v>103</v>
      </c>
      <c r="C34" s="23" t="n">
        <v>4</v>
      </c>
      <c r="D34" s="24" t="n">
        <v>34.98</v>
      </c>
      <c r="E34" s="26" t="n">
        <f aca="false">C34*D34</f>
        <v>139.92</v>
      </c>
      <c r="F34" s="23" t="n">
        <v>60</v>
      </c>
      <c r="G34" s="52" t="n">
        <f aca="false">E34/F34</f>
        <v>2.332</v>
      </c>
    </row>
    <row r="35" customFormat="false" ht="15" hidden="false" customHeight="false" outlineLevel="0" collapsed="false">
      <c r="A35" s="41" t="n">
        <v>32</v>
      </c>
      <c r="B35" s="46" t="s">
        <v>104</v>
      </c>
      <c r="C35" s="23" t="n">
        <v>2</v>
      </c>
      <c r="D35" s="24" t="n">
        <v>64.9</v>
      </c>
      <c r="E35" s="26" t="n">
        <f aca="false">C35*D35</f>
        <v>129.8</v>
      </c>
      <c r="F35" s="23" t="n">
        <v>60</v>
      </c>
      <c r="G35" s="52" t="n">
        <f aca="false">E35/F35</f>
        <v>2.16333333333333</v>
      </c>
    </row>
    <row r="36" customFormat="false" ht="15" hidden="false" customHeight="false" outlineLevel="0" collapsed="false">
      <c r="A36" s="41" t="n">
        <v>33</v>
      </c>
      <c r="B36" s="46" t="s">
        <v>105</v>
      </c>
      <c r="C36" s="23" t="n">
        <v>4</v>
      </c>
      <c r="D36" s="24" t="n">
        <v>72.11</v>
      </c>
      <c r="E36" s="26" t="n">
        <f aca="false">C36*D36</f>
        <v>288.44</v>
      </c>
      <c r="F36" s="23" t="n">
        <v>60</v>
      </c>
      <c r="G36" s="52" t="n">
        <f aca="false">E36/F36</f>
        <v>4.80733333333333</v>
      </c>
    </row>
    <row r="37" customFormat="false" ht="15" hidden="false" customHeight="false" outlineLevel="0" collapsed="false">
      <c r="A37" s="41" t="n">
        <v>34</v>
      </c>
      <c r="B37" s="46" t="s">
        <v>106</v>
      </c>
      <c r="C37" s="23" t="n">
        <v>2</v>
      </c>
      <c r="D37" s="24" t="n">
        <v>66.27</v>
      </c>
      <c r="E37" s="26" t="n">
        <f aca="false">C37*D37</f>
        <v>132.54</v>
      </c>
      <c r="F37" s="23" t="n">
        <v>60</v>
      </c>
      <c r="G37" s="52" t="n">
        <f aca="false">E37/F37</f>
        <v>2.209</v>
      </c>
    </row>
    <row r="38" customFormat="false" ht="15" hidden="false" customHeight="false" outlineLevel="0" collapsed="false">
      <c r="A38" s="41" t="n">
        <v>35</v>
      </c>
      <c r="B38" s="46" t="s">
        <v>107</v>
      </c>
      <c r="C38" s="23" t="n">
        <v>5</v>
      </c>
      <c r="D38" s="24" t="n">
        <v>33.88</v>
      </c>
      <c r="E38" s="26" t="n">
        <f aca="false">C38*D38</f>
        <v>169.4</v>
      </c>
      <c r="F38" s="23" t="n">
        <v>60</v>
      </c>
      <c r="G38" s="52" t="n">
        <f aca="false">E38/F38</f>
        <v>2.82333333333333</v>
      </c>
    </row>
    <row r="39" customFormat="false" ht="15" hidden="false" customHeight="false" outlineLevel="0" collapsed="false">
      <c r="A39" s="41" t="n">
        <v>36</v>
      </c>
      <c r="B39" s="46" t="s">
        <v>108</v>
      </c>
      <c r="C39" s="23" t="n">
        <v>4</v>
      </c>
      <c r="D39" s="24" t="n">
        <v>33.43</v>
      </c>
      <c r="E39" s="26" t="n">
        <f aca="false">C39*D39</f>
        <v>133.72</v>
      </c>
      <c r="F39" s="23" t="n">
        <v>60</v>
      </c>
      <c r="G39" s="52" t="n">
        <f aca="false">E39/F39</f>
        <v>2.22866666666667</v>
      </c>
    </row>
    <row r="40" customFormat="false" ht="15" hidden="false" customHeight="false" outlineLevel="0" collapsed="false">
      <c r="A40" s="41" t="n">
        <v>37</v>
      </c>
      <c r="B40" s="46" t="s">
        <v>109</v>
      </c>
      <c r="C40" s="23" t="n">
        <v>5</v>
      </c>
      <c r="D40" s="24" t="n">
        <v>27.82</v>
      </c>
      <c r="E40" s="26" t="n">
        <f aca="false">C40*D40</f>
        <v>139.1</v>
      </c>
      <c r="F40" s="23" t="n">
        <v>60</v>
      </c>
      <c r="G40" s="52" t="n">
        <f aca="false">E40/F40</f>
        <v>2.31833333333333</v>
      </c>
    </row>
    <row r="41" customFormat="false" ht="20.85" hidden="false" customHeight="false" outlineLevel="0" collapsed="false">
      <c r="A41" s="41" t="n">
        <v>38</v>
      </c>
      <c r="B41" s="47" t="s">
        <v>110</v>
      </c>
      <c r="C41" s="53" t="n">
        <v>2</v>
      </c>
      <c r="D41" s="24" t="n">
        <v>167.5</v>
      </c>
      <c r="E41" s="26" t="n">
        <f aca="false">C41*D41</f>
        <v>335</v>
      </c>
      <c r="F41" s="53" t="n">
        <v>12</v>
      </c>
      <c r="G41" s="52" t="n">
        <f aca="false">E41/F41</f>
        <v>27.9166666666667</v>
      </c>
    </row>
    <row r="42" customFormat="false" ht="20.85" hidden="false" customHeight="false" outlineLevel="0" collapsed="false">
      <c r="A42" s="41" t="n">
        <v>39</v>
      </c>
      <c r="B42" s="47" t="s">
        <v>111</v>
      </c>
      <c r="C42" s="53" t="n">
        <v>4</v>
      </c>
      <c r="D42" s="24" t="n">
        <v>6.27</v>
      </c>
      <c r="E42" s="26" t="n">
        <f aca="false">C42*D42</f>
        <v>25.08</v>
      </c>
      <c r="F42" s="53" t="n">
        <v>60</v>
      </c>
      <c r="G42" s="52" t="n">
        <f aca="false">E42/F42</f>
        <v>0.418</v>
      </c>
    </row>
    <row r="43" customFormat="false" ht="15" hidden="false" customHeight="false" outlineLevel="0" collapsed="false">
      <c r="A43" s="41" t="n">
        <v>40</v>
      </c>
      <c r="B43" s="47" t="s">
        <v>112</v>
      </c>
      <c r="C43" s="53" t="n">
        <v>24</v>
      </c>
      <c r="D43" s="24" t="n">
        <v>38.55</v>
      </c>
      <c r="E43" s="26" t="n">
        <f aca="false">C43*D43</f>
        <v>925.2</v>
      </c>
      <c r="F43" s="53" t="n">
        <v>60</v>
      </c>
      <c r="G43" s="52" t="n">
        <f aca="false">E43/F43</f>
        <v>15.42</v>
      </c>
    </row>
    <row r="44" customFormat="false" ht="15" hidden="false" customHeight="false" outlineLevel="0" collapsed="false">
      <c r="A44" s="41" t="n">
        <v>41</v>
      </c>
      <c r="B44" s="47" t="s">
        <v>113</v>
      </c>
      <c r="C44" s="53" t="n">
        <v>1200</v>
      </c>
      <c r="D44" s="24" t="n">
        <v>2.04</v>
      </c>
      <c r="E44" s="26" t="n">
        <f aca="false">C44*D44</f>
        <v>2448</v>
      </c>
      <c r="F44" s="53" t="n">
        <v>60</v>
      </c>
      <c r="G44" s="52" t="n">
        <f aca="false">E44/F44</f>
        <v>40.8</v>
      </c>
    </row>
    <row r="45" customFormat="false" ht="15" hidden="false" customHeight="false" outlineLevel="0" collapsed="false">
      <c r="A45" s="41" t="n">
        <v>42</v>
      </c>
      <c r="B45" s="47" t="s">
        <v>114</v>
      </c>
      <c r="C45" s="53" t="n">
        <v>500</v>
      </c>
      <c r="D45" s="24" t="n">
        <v>2.35</v>
      </c>
      <c r="E45" s="26" t="n">
        <f aca="false">C45*D45</f>
        <v>1175</v>
      </c>
      <c r="F45" s="53" t="n">
        <v>60</v>
      </c>
      <c r="G45" s="52" t="n">
        <f aca="false">E45/F45</f>
        <v>19.5833333333333</v>
      </c>
    </row>
    <row r="46" customFormat="false" ht="15" hidden="false" customHeight="false" outlineLevel="0" collapsed="false">
      <c r="A46" s="41" t="n">
        <v>43</v>
      </c>
      <c r="B46" s="47" t="s">
        <v>115</v>
      </c>
      <c r="C46" s="53" t="n">
        <v>1500</v>
      </c>
      <c r="D46" s="24" t="n">
        <v>0.96</v>
      </c>
      <c r="E46" s="26" t="n">
        <f aca="false">C46*D46</f>
        <v>1440</v>
      </c>
      <c r="F46" s="53" t="n">
        <v>60</v>
      </c>
      <c r="G46" s="52" t="n">
        <f aca="false">E46/F46</f>
        <v>24</v>
      </c>
    </row>
    <row r="47" customFormat="false" ht="20.85" hidden="false" customHeight="false" outlineLevel="0" collapsed="false">
      <c r="A47" s="41" t="n">
        <v>44</v>
      </c>
      <c r="B47" s="47" t="s">
        <v>116</v>
      </c>
      <c r="C47" s="53" t="n">
        <v>1</v>
      </c>
      <c r="D47" s="24" t="n">
        <v>194.33</v>
      </c>
      <c r="E47" s="26" t="n">
        <f aca="false">C47*D47</f>
        <v>194.33</v>
      </c>
      <c r="F47" s="53" t="n">
        <v>12</v>
      </c>
      <c r="G47" s="52" t="n">
        <f aca="false">E47/F47</f>
        <v>16.1941666666667</v>
      </c>
    </row>
    <row r="48" customFormat="false" ht="15" hidden="false" customHeight="false" outlineLevel="0" collapsed="false">
      <c r="A48" s="54"/>
      <c r="B48" s="54"/>
      <c r="C48" s="54"/>
      <c r="D48" s="54"/>
      <c r="E48" s="55" t="n">
        <f aca="false">SUM(E4:E21)</f>
        <v>184115.88</v>
      </c>
      <c r="F48" s="56"/>
      <c r="G48" s="57" t="n">
        <f aca="false">SUM(G4:G47)</f>
        <v>3482.1665</v>
      </c>
    </row>
    <row r="49" customFormat="false" ht="15" hidden="false" customHeight="true" outlineLevel="0" collapsed="false">
      <c r="A49" s="18" t="s">
        <v>117</v>
      </c>
      <c r="B49" s="18"/>
      <c r="C49" s="18"/>
      <c r="D49" s="18"/>
      <c r="E49" s="18"/>
      <c r="F49" s="18"/>
      <c r="G49" s="58" t="n">
        <f aca="false">G48/12</f>
        <v>290.180541666667</v>
      </c>
    </row>
    <row r="51" customFormat="false" ht="15" hidden="false" customHeight="true" outlineLevel="0" collapsed="false">
      <c r="A51" s="18" t="s">
        <v>118</v>
      </c>
      <c r="B51" s="18"/>
      <c r="C51" s="18"/>
      <c r="D51" s="18"/>
      <c r="E51" s="18"/>
      <c r="F51" s="18"/>
      <c r="G51" s="18"/>
    </row>
    <row r="52" customFormat="false" ht="39.55" hidden="false" customHeight="false" outlineLevel="0" collapsed="false">
      <c r="A52" s="39" t="s">
        <v>30</v>
      </c>
      <c r="B52" s="39" t="s">
        <v>67</v>
      </c>
      <c r="C52" s="39" t="s">
        <v>68</v>
      </c>
      <c r="D52" s="39" t="s">
        <v>69</v>
      </c>
      <c r="E52" s="39" t="s">
        <v>70</v>
      </c>
      <c r="F52" s="39" t="s">
        <v>71</v>
      </c>
      <c r="G52" s="39" t="s">
        <v>72</v>
      </c>
    </row>
    <row r="53" customFormat="false" ht="59.7" hidden="false" customHeight="false" outlineLevel="0" collapsed="false">
      <c r="A53" s="41" t="n">
        <v>1</v>
      </c>
      <c r="B53" s="47" t="s">
        <v>119</v>
      </c>
      <c r="C53" s="53" t="n">
        <v>1</v>
      </c>
      <c r="D53" s="24" t="n">
        <v>1844.05</v>
      </c>
      <c r="E53" s="26" t="n">
        <f aca="false">C53*D53</f>
        <v>1844.05</v>
      </c>
      <c r="F53" s="53" t="n">
        <v>60</v>
      </c>
      <c r="G53" s="52" t="n">
        <f aca="false">E53/F53</f>
        <v>30.7341666666667</v>
      </c>
    </row>
    <row r="54" customFormat="false" ht="15.75" hidden="false" customHeight="true" outlineLevel="0" collapsed="false">
      <c r="A54" s="54"/>
      <c r="B54" s="54"/>
      <c r="C54" s="54"/>
      <c r="D54" s="54"/>
      <c r="E54" s="54"/>
      <c r="F54" s="54"/>
      <c r="G54" s="57" t="n">
        <f aca="false">SUM(G53)</f>
        <v>30.7341666666667</v>
      </c>
    </row>
    <row r="55" customFormat="false" ht="15" hidden="false" customHeight="true" outlineLevel="0" collapsed="false">
      <c r="A55" s="18" t="s">
        <v>120</v>
      </c>
      <c r="B55" s="18"/>
      <c r="C55" s="18"/>
      <c r="D55" s="18"/>
      <c r="E55" s="18"/>
      <c r="F55" s="18"/>
      <c r="G55" s="58" t="n">
        <f aca="false">G54/13</f>
        <v>2.36416666666667</v>
      </c>
    </row>
    <row r="57" customFormat="false" ht="12.75" hidden="false" customHeight="true" outlineLevel="0" collapsed="false">
      <c r="B57" s="12" t="s">
        <v>26</v>
      </c>
      <c r="C57" s="12"/>
      <c r="D57" s="12"/>
      <c r="E57" s="12"/>
    </row>
    <row r="58" customFormat="false" ht="12.75" hidden="false" customHeight="false" outlineLevel="0" collapsed="false">
      <c r="B58" s="12"/>
      <c r="C58" s="12"/>
      <c r="D58" s="12"/>
      <c r="E58" s="12"/>
    </row>
    <row r="59" customFormat="false" ht="12.75" hidden="false" customHeight="false" outlineLevel="0" collapsed="false">
      <c r="B59" s="12"/>
      <c r="C59" s="12"/>
      <c r="D59" s="12"/>
      <c r="E59" s="12"/>
    </row>
    <row r="60" customFormat="false" ht="12.75" hidden="false" customHeight="false" outlineLevel="0" collapsed="false">
      <c r="B60" s="12"/>
      <c r="C60" s="12"/>
      <c r="D60" s="12"/>
      <c r="E60" s="12"/>
    </row>
    <row r="61" customFormat="false" ht="12.75" hidden="false" customHeight="false" outlineLevel="0" collapsed="false">
      <c r="B61" s="12"/>
      <c r="C61" s="12"/>
      <c r="D61" s="12"/>
      <c r="E61" s="12"/>
    </row>
    <row r="62" customFormat="false" ht="12.75" hidden="false" customHeight="false" outlineLevel="0" collapsed="false">
      <c r="B62" s="12"/>
      <c r="C62" s="12"/>
      <c r="D62" s="12"/>
      <c r="E62" s="12"/>
    </row>
    <row r="63" customFormat="false" ht="12.75" hidden="false" customHeight="false" outlineLevel="0" collapsed="false">
      <c r="B63" s="12"/>
      <c r="C63" s="12"/>
      <c r="D63" s="12"/>
      <c r="E63" s="12"/>
    </row>
    <row r="64" customFormat="false" ht="12.75" hidden="false" customHeight="false" outlineLevel="0" collapsed="false">
      <c r="B64" s="12"/>
      <c r="C64" s="12"/>
      <c r="D64" s="12"/>
      <c r="E64" s="12"/>
    </row>
    <row r="66" customFormat="false" ht="13.8" hidden="false" customHeight="false" outlineLevel="0" collapsed="false">
      <c r="A66" s="1" t="s">
        <v>27</v>
      </c>
    </row>
  </sheetData>
  <mergeCells count="7">
    <mergeCell ref="A2:G2"/>
    <mergeCell ref="A48:D48"/>
    <mergeCell ref="A49:F49"/>
    <mergeCell ref="A51:G51"/>
    <mergeCell ref="A54:F54"/>
    <mergeCell ref="A55:F55"/>
    <mergeCell ref="B57:E64"/>
  </mergeCells>
  <printOptions headings="false" gridLines="false" gridLinesSet="true" horizontalCentered="true" verticalCentered="false"/>
  <pageMargins left="0.511805555555556" right="0.511805555555556" top="0.7875" bottom="0.7875" header="0.511811023622047" footer="0.511811023622047"/>
  <pageSetup paperSize="9" scale="71" fitToWidth="1" fitToHeight="1" pageOrder="downThenOver" orientation="landscape" blackAndWhite="false" draft="false" cellComments="none" horizontalDpi="300" verticalDpi="300" copies="1"/>
  <headerFooter differentFirst="false" differentOddEven="false">
    <oddHeader/>
    <oddFooter/>
  </headerFooter>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tabColor rgb="FF00FF00"/>
    <pageSetUpPr fitToPage="false"/>
  </sheetPr>
  <dimension ref="A2:H45"/>
  <sheetViews>
    <sheetView showFormulas="false" showGridLines="false" showRowColHeaders="true" showZeros="true" rightToLeft="false" tabSelected="false" showOutlineSymbols="true" defaultGridColor="true" view="normal" topLeftCell="A22" colorId="64" zoomScale="100" zoomScaleNormal="100" zoomScalePageLayoutView="100" workbookViewId="0">
      <selection pane="topLeft" activeCell="A45" activeCellId="0" sqref="A45"/>
    </sheetView>
  </sheetViews>
  <sheetFormatPr defaultColWidth="9.1484375" defaultRowHeight="12.75" zeroHeight="false" outlineLevelRow="0" outlineLevelCol="0"/>
  <cols>
    <col collapsed="false" customWidth="true" hidden="false" outlineLevel="0" max="1" min="1" style="38" width="5.86"/>
    <col collapsed="false" customWidth="true" hidden="false" outlineLevel="0" max="2" min="2" style="38" width="42.14"/>
    <col collapsed="false" customWidth="true" hidden="false" outlineLevel="0" max="3" min="3" style="38" width="10.29"/>
    <col collapsed="false" customWidth="true" hidden="false" outlineLevel="0" max="4" min="4" style="38" width="10.57"/>
    <col collapsed="false" customWidth="true" hidden="false" outlineLevel="0" max="5" min="5" style="38" width="12.71"/>
    <col collapsed="false" customWidth="true" hidden="false" outlineLevel="0" max="6" min="6" style="38" width="10"/>
    <col collapsed="false" customWidth="true" hidden="false" outlineLevel="0" max="7" min="7" style="38" width="11"/>
    <col collapsed="false" customWidth="false" hidden="false" outlineLevel="0" max="8" min="8" style="38" width="9.14"/>
    <col collapsed="false" customWidth="true" hidden="false" outlineLevel="0" max="9" min="9" style="38" width="9.86"/>
    <col collapsed="false" customWidth="false" hidden="false" outlineLevel="0" max="16384" min="10" style="38" width="9.14"/>
  </cols>
  <sheetData>
    <row r="2" customFormat="false" ht="15" hidden="false" customHeight="true" outlineLevel="0" collapsed="false">
      <c r="A2" s="18" t="s">
        <v>121</v>
      </c>
      <c r="B2" s="18"/>
      <c r="C2" s="18"/>
      <c r="D2" s="18"/>
      <c r="E2" s="18"/>
      <c r="F2" s="18"/>
      <c r="G2" s="18"/>
    </row>
    <row r="3" s="40" customFormat="true" ht="39.55" hidden="false" customHeight="false" outlineLevel="0" collapsed="false">
      <c r="A3" s="39" t="s">
        <v>30</v>
      </c>
      <c r="B3" s="39" t="s">
        <v>67</v>
      </c>
      <c r="C3" s="39" t="s">
        <v>122</v>
      </c>
      <c r="D3" s="39" t="s">
        <v>69</v>
      </c>
      <c r="E3" s="39" t="s">
        <v>70</v>
      </c>
      <c r="F3" s="39" t="s">
        <v>71</v>
      </c>
      <c r="G3" s="39" t="s">
        <v>123</v>
      </c>
    </row>
    <row r="4" customFormat="false" ht="15" hidden="false" customHeight="false" outlineLevel="0" collapsed="false">
      <c r="A4" s="41" t="n">
        <v>1</v>
      </c>
      <c r="B4" s="59" t="s">
        <v>124</v>
      </c>
      <c r="C4" s="23" t="n">
        <v>13</v>
      </c>
      <c r="D4" s="60" t="n">
        <v>185.23</v>
      </c>
      <c r="E4" s="26" t="n">
        <f aca="false">C4*D4</f>
        <v>2407.99</v>
      </c>
      <c r="F4" s="61" t="s">
        <v>125</v>
      </c>
      <c r="G4" s="43" t="n">
        <f aca="false">E4/12</f>
        <v>200.665833333333</v>
      </c>
    </row>
    <row r="5" customFormat="false" ht="15" hidden="false" customHeight="false" outlineLevel="0" collapsed="false">
      <c r="A5" s="41" t="n">
        <v>2</v>
      </c>
      <c r="B5" s="30" t="s">
        <v>126</v>
      </c>
      <c r="C5" s="23" t="n">
        <v>85</v>
      </c>
      <c r="D5" s="62" t="n">
        <v>23.55</v>
      </c>
      <c r="E5" s="63" t="n">
        <f aca="false">C5*D5</f>
        <v>2001.75</v>
      </c>
      <c r="F5" s="21" t="s">
        <v>125</v>
      </c>
      <c r="G5" s="43" t="n">
        <f aca="false">E5/12</f>
        <v>166.8125</v>
      </c>
    </row>
    <row r="6" customFormat="false" ht="15" hidden="false" customHeight="false" outlineLevel="0" collapsed="false">
      <c r="A6" s="41" t="n">
        <v>3</v>
      </c>
      <c r="B6" s="37" t="s">
        <v>127</v>
      </c>
      <c r="C6" s="23" t="n">
        <v>36</v>
      </c>
      <c r="D6" s="64" t="n">
        <v>34.19</v>
      </c>
      <c r="E6" s="42" t="n">
        <f aca="false">C6*D6</f>
        <v>1230.84</v>
      </c>
      <c r="F6" s="21" t="s">
        <v>125</v>
      </c>
      <c r="G6" s="43" t="n">
        <f aca="false">E6/12</f>
        <v>102.57</v>
      </c>
    </row>
    <row r="7" customFormat="false" ht="15" hidden="false" customHeight="false" outlineLevel="0" collapsed="false">
      <c r="A7" s="41" t="n">
        <v>4</v>
      </c>
      <c r="B7" s="65" t="s">
        <v>128</v>
      </c>
      <c r="C7" s="23" t="n">
        <v>24</v>
      </c>
      <c r="D7" s="64" t="n">
        <v>104.64</v>
      </c>
      <c r="E7" s="42" t="n">
        <f aca="false">C7*D7</f>
        <v>2511.36</v>
      </c>
      <c r="F7" s="21" t="s">
        <v>125</v>
      </c>
      <c r="G7" s="43" t="n">
        <f aca="false">E7/12</f>
        <v>209.28</v>
      </c>
    </row>
    <row r="8" customFormat="false" ht="30.55" hidden="false" customHeight="false" outlineLevel="0" collapsed="false">
      <c r="A8" s="41" t="n">
        <v>5</v>
      </c>
      <c r="B8" s="65" t="s">
        <v>129</v>
      </c>
      <c r="C8" s="23" t="n">
        <v>12</v>
      </c>
      <c r="D8" s="64" t="n">
        <v>42.38</v>
      </c>
      <c r="E8" s="42" t="n">
        <f aca="false">C8*D8</f>
        <v>508.56</v>
      </c>
      <c r="F8" s="21" t="s">
        <v>125</v>
      </c>
      <c r="G8" s="43" t="n">
        <f aca="false">E8/12</f>
        <v>42.38</v>
      </c>
    </row>
    <row r="9" customFormat="false" ht="15" hidden="false" customHeight="false" outlineLevel="0" collapsed="false">
      <c r="A9" s="41" t="n">
        <v>6</v>
      </c>
      <c r="B9" s="65" t="s">
        <v>130</v>
      </c>
      <c r="C9" s="23" t="n">
        <v>24</v>
      </c>
      <c r="D9" s="64" t="n">
        <v>87.66</v>
      </c>
      <c r="E9" s="42" t="n">
        <f aca="false">C9*D9</f>
        <v>2103.84</v>
      </c>
      <c r="F9" s="21" t="s">
        <v>125</v>
      </c>
      <c r="G9" s="43" t="n">
        <f aca="false">E9/12</f>
        <v>175.32</v>
      </c>
    </row>
    <row r="10" customFormat="false" ht="15" hidden="false" customHeight="false" outlineLevel="0" collapsed="false">
      <c r="A10" s="41" t="n">
        <v>7</v>
      </c>
      <c r="B10" s="65" t="s">
        <v>131</v>
      </c>
      <c r="C10" s="23" t="n">
        <v>12</v>
      </c>
      <c r="D10" s="64" t="n">
        <v>135.56</v>
      </c>
      <c r="E10" s="42" t="n">
        <f aca="false">C10*D10</f>
        <v>1626.72</v>
      </c>
      <c r="F10" s="21" t="s">
        <v>125</v>
      </c>
      <c r="G10" s="43" t="n">
        <f aca="false">E10/12</f>
        <v>135.56</v>
      </c>
    </row>
    <row r="11" customFormat="false" ht="20.85" hidden="false" customHeight="false" outlineLevel="0" collapsed="false">
      <c r="A11" s="41" t="n">
        <v>8</v>
      </c>
      <c r="B11" s="65" t="s">
        <v>132</v>
      </c>
      <c r="C11" s="23" t="n">
        <v>14.4</v>
      </c>
      <c r="D11" s="64" t="n">
        <v>17.43</v>
      </c>
      <c r="E11" s="42" t="n">
        <f aca="false">C11*D11</f>
        <v>250.992</v>
      </c>
      <c r="F11" s="21" t="s">
        <v>125</v>
      </c>
      <c r="G11" s="43" t="n">
        <f aca="false">E11/12</f>
        <v>20.916</v>
      </c>
    </row>
    <row r="12" customFormat="false" ht="15" hidden="false" customHeight="false" outlineLevel="0" collapsed="false">
      <c r="A12" s="41" t="n">
        <v>9</v>
      </c>
      <c r="B12" s="65" t="s">
        <v>133</v>
      </c>
      <c r="C12" s="23" t="n">
        <v>600</v>
      </c>
      <c r="D12" s="64" t="n">
        <v>2.97</v>
      </c>
      <c r="E12" s="42" t="n">
        <f aca="false">C12*D12</f>
        <v>1782</v>
      </c>
      <c r="F12" s="21" t="s">
        <v>125</v>
      </c>
      <c r="G12" s="43" t="n">
        <f aca="false">E12/12</f>
        <v>148.5</v>
      </c>
    </row>
    <row r="13" customFormat="false" ht="15" hidden="false" customHeight="false" outlineLevel="0" collapsed="false">
      <c r="A13" s="41" t="n">
        <v>10</v>
      </c>
      <c r="B13" s="65" t="s">
        <v>134</v>
      </c>
      <c r="C13" s="23" t="n">
        <v>300</v>
      </c>
      <c r="D13" s="64" t="n">
        <v>6.42</v>
      </c>
      <c r="E13" s="42" t="n">
        <f aca="false">C13*D13</f>
        <v>1926</v>
      </c>
      <c r="F13" s="21" t="s">
        <v>125</v>
      </c>
      <c r="G13" s="43" t="n">
        <f aca="false">E13/12</f>
        <v>160.5</v>
      </c>
    </row>
    <row r="14" customFormat="false" ht="15" hidden="false" customHeight="false" outlineLevel="0" collapsed="false">
      <c r="A14" s="41" t="n">
        <v>11</v>
      </c>
      <c r="B14" s="65" t="s">
        <v>135</v>
      </c>
      <c r="C14" s="23" t="n">
        <v>300</v>
      </c>
      <c r="D14" s="64" t="n">
        <v>1.6</v>
      </c>
      <c r="E14" s="42" t="n">
        <f aca="false">C14*D14</f>
        <v>480</v>
      </c>
      <c r="F14" s="21" t="s">
        <v>125</v>
      </c>
      <c r="G14" s="43" t="n">
        <f aca="false">E14/12</f>
        <v>40</v>
      </c>
    </row>
    <row r="15" customFormat="false" ht="15" hidden="false" customHeight="false" outlineLevel="0" collapsed="false">
      <c r="A15" s="41" t="n">
        <v>12</v>
      </c>
      <c r="B15" s="65" t="s">
        <v>136</v>
      </c>
      <c r="C15" s="23" t="n">
        <v>12</v>
      </c>
      <c r="D15" s="64" t="n">
        <v>53.28</v>
      </c>
      <c r="E15" s="42" t="n">
        <f aca="false">C15*D15</f>
        <v>639.36</v>
      </c>
      <c r="F15" s="21" t="s">
        <v>125</v>
      </c>
      <c r="G15" s="43" t="n">
        <f aca="false">E15/12</f>
        <v>53.28</v>
      </c>
      <c r="H15" s="48"/>
    </row>
    <row r="16" customFormat="false" ht="15" hidden="false" customHeight="false" outlineLevel="0" collapsed="false">
      <c r="A16" s="49" t="n">
        <v>13</v>
      </c>
      <c r="B16" s="65" t="s">
        <v>137</v>
      </c>
      <c r="C16" s="23" t="n">
        <v>12</v>
      </c>
      <c r="D16" s="64" t="n">
        <v>92.08</v>
      </c>
      <c r="E16" s="50" t="n">
        <f aca="false">C16*D16</f>
        <v>1104.96</v>
      </c>
      <c r="F16" s="21" t="s">
        <v>125</v>
      </c>
      <c r="G16" s="43" t="n">
        <f aca="false">E16/12</f>
        <v>92.08</v>
      </c>
    </row>
    <row r="17" customFormat="false" ht="15" hidden="false" customHeight="false" outlineLevel="0" collapsed="false">
      <c r="A17" s="41" t="n">
        <v>14</v>
      </c>
      <c r="B17" s="65" t="s">
        <v>138</v>
      </c>
      <c r="C17" s="23" t="n">
        <v>12</v>
      </c>
      <c r="D17" s="64" t="n">
        <v>165.74</v>
      </c>
      <c r="E17" s="26" t="n">
        <f aca="false">C17*D17</f>
        <v>1988.88</v>
      </c>
      <c r="F17" s="21" t="s">
        <v>125</v>
      </c>
      <c r="G17" s="43" t="n">
        <f aca="false">E17/12</f>
        <v>165.74</v>
      </c>
    </row>
    <row r="18" customFormat="false" ht="15" hidden="false" customHeight="false" outlineLevel="0" collapsed="false">
      <c r="A18" s="41" t="n">
        <v>15</v>
      </c>
      <c r="B18" s="65" t="s">
        <v>139</v>
      </c>
      <c r="C18" s="23" t="n">
        <v>12</v>
      </c>
      <c r="D18" s="64" t="n">
        <v>28.69</v>
      </c>
      <c r="E18" s="26" t="n">
        <f aca="false">C18*D18</f>
        <v>344.28</v>
      </c>
      <c r="F18" s="21" t="s">
        <v>125</v>
      </c>
      <c r="G18" s="43" t="n">
        <f aca="false">E18/12</f>
        <v>28.69</v>
      </c>
    </row>
    <row r="19" customFormat="false" ht="15" hidden="false" customHeight="false" outlineLevel="0" collapsed="false">
      <c r="A19" s="41" t="n">
        <v>16</v>
      </c>
      <c r="B19" s="44" t="s">
        <v>140</v>
      </c>
      <c r="C19" s="23" t="n">
        <v>2800</v>
      </c>
      <c r="D19" s="66" t="n">
        <v>7.12</v>
      </c>
      <c r="E19" s="26" t="n">
        <f aca="false">C19*D19</f>
        <v>19936</v>
      </c>
      <c r="F19" s="21" t="s">
        <v>125</v>
      </c>
      <c r="G19" s="43" t="n">
        <f aca="false">E19/12</f>
        <v>1661.33333333333</v>
      </c>
    </row>
    <row r="20" customFormat="false" ht="15" hidden="false" customHeight="false" outlineLevel="0" collapsed="false">
      <c r="A20" s="41" t="n">
        <v>17</v>
      </c>
      <c r="B20" s="65" t="s">
        <v>141</v>
      </c>
      <c r="C20" s="23" t="n">
        <v>720</v>
      </c>
      <c r="D20" s="64" t="n">
        <v>8.38</v>
      </c>
      <c r="E20" s="26" t="n">
        <f aca="false">C20*D20</f>
        <v>6033.6</v>
      </c>
      <c r="F20" s="21" t="s">
        <v>125</v>
      </c>
      <c r="G20" s="43" t="n">
        <f aca="false">E20/12</f>
        <v>502.8</v>
      </c>
    </row>
    <row r="21" customFormat="false" ht="15" hidden="false" customHeight="false" outlineLevel="0" collapsed="false">
      <c r="A21" s="49" t="n">
        <v>18</v>
      </c>
      <c r="B21" s="67" t="s">
        <v>142</v>
      </c>
      <c r="C21" s="68" t="n">
        <v>48</v>
      </c>
      <c r="D21" s="69" t="n">
        <v>55.71</v>
      </c>
      <c r="E21" s="70" t="n">
        <f aca="false">C21*D21</f>
        <v>2674.08</v>
      </c>
      <c r="F21" s="71" t="s">
        <v>125</v>
      </c>
      <c r="G21" s="43" t="n">
        <f aca="false">E21/12</f>
        <v>222.84</v>
      </c>
    </row>
    <row r="22" customFormat="false" ht="15" hidden="false" customHeight="false" outlineLevel="0" collapsed="false">
      <c r="A22" s="72"/>
      <c r="B22" s="72"/>
      <c r="C22" s="72"/>
      <c r="D22" s="72"/>
      <c r="E22" s="73" t="n">
        <f aca="false">SUM(E4:E21)</f>
        <v>49551.212</v>
      </c>
      <c r="F22" s="74"/>
      <c r="G22" s="75" t="n">
        <f aca="false">SUM(G4:G21)</f>
        <v>4129.26766666667</v>
      </c>
    </row>
    <row r="23" customFormat="false" ht="15" hidden="false" customHeight="true" outlineLevel="0" collapsed="false">
      <c r="A23" s="18" t="s">
        <v>117</v>
      </c>
      <c r="B23" s="18"/>
      <c r="C23" s="18"/>
      <c r="D23" s="18"/>
      <c r="E23" s="18"/>
      <c r="F23" s="18"/>
      <c r="G23" s="76" t="n">
        <f aca="false">G22/12</f>
        <v>344.105638888889</v>
      </c>
    </row>
    <row r="24" customFormat="false" ht="12.75" hidden="false" customHeight="false" outlineLevel="0" collapsed="false">
      <c r="A24" s="38" t="s">
        <v>143</v>
      </c>
      <c r="B24" s="77"/>
      <c r="C24" s="78"/>
    </row>
    <row r="25" customFormat="false" ht="12.75" hidden="false" customHeight="false" outlineLevel="0" collapsed="false">
      <c r="B25" s="77"/>
      <c r="C25" s="78"/>
    </row>
    <row r="26" customFormat="false" ht="15" hidden="false" customHeight="true" outlineLevel="0" collapsed="false">
      <c r="A26" s="18" t="s">
        <v>144</v>
      </c>
      <c r="B26" s="18"/>
      <c r="C26" s="18"/>
      <c r="D26" s="18"/>
      <c r="E26" s="18"/>
      <c r="F26" s="18"/>
      <c r="G26" s="18"/>
    </row>
    <row r="27" customFormat="false" ht="39.55" hidden="false" customHeight="false" outlineLevel="0" collapsed="false">
      <c r="A27" s="39" t="s">
        <v>30</v>
      </c>
      <c r="B27" s="39" t="s">
        <v>67</v>
      </c>
      <c r="C27" s="39" t="s">
        <v>122</v>
      </c>
      <c r="D27" s="39" t="s">
        <v>69</v>
      </c>
      <c r="E27" s="39" t="s">
        <v>70</v>
      </c>
      <c r="F27" s="39" t="s">
        <v>71</v>
      </c>
      <c r="G27" s="39" t="s">
        <v>123</v>
      </c>
    </row>
    <row r="28" customFormat="false" ht="15" hidden="false" customHeight="false" outlineLevel="0" collapsed="false">
      <c r="A28" s="79" t="n">
        <v>1</v>
      </c>
      <c r="B28" s="80" t="s">
        <v>145</v>
      </c>
      <c r="C28" s="28" t="n">
        <v>120</v>
      </c>
      <c r="D28" s="24" t="n">
        <v>34.3</v>
      </c>
      <c r="E28" s="26" t="n">
        <f aca="false">C28*D28</f>
        <v>4116</v>
      </c>
      <c r="F28" s="61" t="s">
        <v>125</v>
      </c>
      <c r="G28" s="52" t="n">
        <f aca="false">E28/12</f>
        <v>343</v>
      </c>
    </row>
    <row r="29" customFormat="false" ht="15" hidden="false" customHeight="false" outlineLevel="0" collapsed="false">
      <c r="A29" s="79" t="n">
        <v>2</v>
      </c>
      <c r="B29" s="80" t="s">
        <v>146</v>
      </c>
      <c r="C29" s="28" t="n">
        <v>120</v>
      </c>
      <c r="D29" s="24" t="n">
        <v>18</v>
      </c>
      <c r="E29" s="26" t="n">
        <f aca="false">C29*D29</f>
        <v>2160</v>
      </c>
      <c r="F29" s="61" t="s">
        <v>125</v>
      </c>
      <c r="G29" s="52" t="n">
        <f aca="false">E29/12</f>
        <v>180</v>
      </c>
    </row>
    <row r="30" customFormat="false" ht="15" hidden="false" customHeight="false" outlineLevel="0" collapsed="false">
      <c r="A30" s="41" t="n">
        <v>3</v>
      </c>
      <c r="B30" s="80" t="s">
        <v>147</v>
      </c>
      <c r="C30" s="28" t="n">
        <v>120</v>
      </c>
      <c r="D30" s="24" t="n">
        <v>45</v>
      </c>
      <c r="E30" s="26" t="n">
        <f aca="false">C30*D30</f>
        <v>5400</v>
      </c>
      <c r="F30" s="21" t="s">
        <v>125</v>
      </c>
      <c r="G30" s="52" t="n">
        <f aca="false">E30/12</f>
        <v>450</v>
      </c>
    </row>
    <row r="31" customFormat="false" ht="15" hidden="false" customHeight="false" outlineLevel="0" collapsed="false">
      <c r="A31" s="41" t="n">
        <v>4</v>
      </c>
      <c r="B31" s="80" t="s">
        <v>148</v>
      </c>
      <c r="C31" s="28" t="n">
        <v>360</v>
      </c>
      <c r="D31" s="24" t="n">
        <v>54.96</v>
      </c>
      <c r="E31" s="26" t="n">
        <f aca="false">C31*D31</f>
        <v>19785.6</v>
      </c>
      <c r="F31" s="21" t="s">
        <v>125</v>
      </c>
      <c r="G31" s="52" t="n">
        <f aca="false">E31/12</f>
        <v>1648.8</v>
      </c>
    </row>
    <row r="32" customFormat="false" ht="15" hidden="false" customHeight="false" outlineLevel="0" collapsed="false">
      <c r="A32" s="54"/>
      <c r="B32" s="54"/>
      <c r="C32" s="54"/>
      <c r="D32" s="54"/>
      <c r="E32" s="55" t="n">
        <f aca="false">SUM(E28:E31)</f>
        <v>31461.6</v>
      </c>
      <c r="F32" s="56"/>
      <c r="G32" s="81" t="n">
        <f aca="false">SUM(G28:G31)</f>
        <v>2621.8</v>
      </c>
    </row>
    <row r="33" customFormat="false" ht="15" hidden="false" customHeight="true" outlineLevel="0" collapsed="false">
      <c r="A33" s="18" t="s">
        <v>117</v>
      </c>
      <c r="B33" s="18"/>
      <c r="C33" s="18"/>
      <c r="D33" s="18"/>
      <c r="E33" s="18"/>
      <c r="F33" s="18"/>
      <c r="G33" s="76" t="n">
        <f aca="false">G32/12</f>
        <v>218.483333333333</v>
      </c>
    </row>
    <row r="34" customFormat="false" ht="12.75" hidden="false" customHeight="false" outlineLevel="0" collapsed="false">
      <c r="A34" s="38" t="s">
        <v>143</v>
      </c>
    </row>
    <row r="36" customFormat="false" ht="12.75" hidden="false" customHeight="true" outlineLevel="0" collapsed="false">
      <c r="B36" s="12" t="s">
        <v>26</v>
      </c>
      <c r="C36" s="12"/>
      <c r="D36" s="12"/>
      <c r="E36" s="12"/>
    </row>
    <row r="37" customFormat="false" ht="12.75" hidden="false" customHeight="false" outlineLevel="0" collapsed="false">
      <c r="B37" s="12"/>
      <c r="C37" s="12"/>
      <c r="D37" s="12"/>
      <c r="E37" s="12"/>
    </row>
    <row r="38" customFormat="false" ht="12.75" hidden="false" customHeight="false" outlineLevel="0" collapsed="false">
      <c r="B38" s="12"/>
      <c r="C38" s="12"/>
      <c r="D38" s="12"/>
      <c r="E38" s="12"/>
    </row>
    <row r="39" customFormat="false" ht="12.75" hidden="false" customHeight="false" outlineLevel="0" collapsed="false">
      <c r="B39" s="12"/>
      <c r="C39" s="12"/>
      <c r="D39" s="12"/>
      <c r="E39" s="12"/>
    </row>
    <row r="40" customFormat="false" ht="12.75" hidden="false" customHeight="false" outlineLevel="0" collapsed="false">
      <c r="B40" s="12"/>
      <c r="C40" s="12"/>
      <c r="D40" s="12"/>
      <c r="E40" s="12"/>
    </row>
    <row r="41" customFormat="false" ht="12.75" hidden="false" customHeight="false" outlineLevel="0" collapsed="false">
      <c r="B41" s="12"/>
      <c r="C41" s="12"/>
      <c r="D41" s="12"/>
      <c r="E41" s="12"/>
    </row>
    <row r="42" customFormat="false" ht="12.75" hidden="false" customHeight="false" outlineLevel="0" collapsed="false">
      <c r="B42" s="12"/>
      <c r="C42" s="12"/>
      <c r="D42" s="12"/>
      <c r="E42" s="12"/>
    </row>
    <row r="43" customFormat="false" ht="12.75" hidden="false" customHeight="false" outlineLevel="0" collapsed="false">
      <c r="B43" s="12"/>
      <c r="C43" s="12"/>
      <c r="D43" s="12"/>
      <c r="E43" s="12"/>
    </row>
    <row r="45" customFormat="false" ht="13.8" hidden="false" customHeight="false" outlineLevel="0" collapsed="false">
      <c r="A45" s="1" t="s">
        <v>27</v>
      </c>
    </row>
  </sheetData>
  <mergeCells count="6">
    <mergeCell ref="A2:G2"/>
    <mergeCell ref="A23:F23"/>
    <mergeCell ref="A26:G26"/>
    <mergeCell ref="A32:D32"/>
    <mergeCell ref="A33:F33"/>
    <mergeCell ref="B36:E43"/>
  </mergeCells>
  <printOptions headings="false" gridLines="false" gridLinesSet="true" horizontalCentered="true" verticalCentered="false"/>
  <pageMargins left="0.511805555555556" right="0.511805555555556" top="0.7875" bottom="0.7875" header="0.511811023622047" footer="0.511811023622047"/>
  <pageSetup paperSize="9" scale="71" fitToWidth="1" fitToHeight="1" pageOrder="downThenOver" orientation="landscape" blackAndWhite="false" draft="false" cellComments="none" horizontalDpi="300" verticalDpi="300" copies="1"/>
  <headerFooter differentFirst="false" differentOddEven="false">
    <oddHeader/>
    <oddFooter/>
  </headerFooter>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tabColor rgb="FF548235"/>
    <pageSetUpPr fitToPage="false"/>
  </sheetPr>
  <dimension ref="A1:F147"/>
  <sheetViews>
    <sheetView showFormulas="false" showGridLines="true" showRowColHeaders="true" showZeros="true" rightToLeft="false" tabSelected="false" showOutlineSymbols="true" defaultGridColor="true" view="normal" topLeftCell="A118" colorId="64" zoomScale="100" zoomScaleNormal="100" zoomScalePageLayoutView="100" workbookViewId="0">
      <selection pane="topLeft" activeCell="C139" activeCellId="0" sqref="C139"/>
    </sheetView>
  </sheetViews>
  <sheetFormatPr defaultColWidth="8.6796875" defaultRowHeight="15" zeroHeight="false" outlineLevelRow="0" outlineLevelCol="0"/>
  <cols>
    <col collapsed="false" customWidth="true" hidden="false" outlineLevel="0" max="2" min="2" style="1" width="61.71"/>
    <col collapsed="false" customWidth="true" hidden="false" outlineLevel="0" max="3" min="3" style="1" width="17.71"/>
    <col collapsed="false" customWidth="true" hidden="false" outlineLevel="0" max="4" min="4" style="1" width="15.71"/>
    <col collapsed="false" customWidth="true" hidden="false" outlineLevel="0" max="5" min="5" style="1" width="39.29"/>
    <col collapsed="false" customWidth="true" hidden="false" outlineLevel="0" max="6" min="6" style="1" width="20.85"/>
  </cols>
  <sheetData>
    <row r="1" customFormat="false" ht="15" hidden="false" customHeight="false" outlineLevel="0" collapsed="false">
      <c r="A1" s="82"/>
      <c r="B1" s="82"/>
      <c r="C1" s="82"/>
      <c r="D1" s="82"/>
    </row>
    <row r="2" customFormat="false" ht="15" hidden="false" customHeight="true" outlineLevel="0" collapsed="false">
      <c r="A2" s="83" t="s">
        <v>149</v>
      </c>
      <c r="B2" s="83"/>
      <c r="C2" s="83"/>
      <c r="D2" s="83"/>
    </row>
    <row r="3" customFormat="false" ht="15" hidden="false" customHeight="true" outlineLevel="0" collapsed="false">
      <c r="A3" s="84" t="s">
        <v>150</v>
      </c>
      <c r="B3" s="84"/>
      <c r="C3" s="84"/>
      <c r="D3" s="84"/>
    </row>
    <row r="4" customFormat="false" ht="15" hidden="false" customHeight="true" outlineLevel="0" collapsed="false">
      <c r="A4" s="85" t="str">
        <f aca="false">CCT!C4</f>
        <v>AM000578/2024</v>
      </c>
      <c r="B4" s="85"/>
      <c r="C4" s="86" t="s">
        <v>151</v>
      </c>
      <c r="D4" s="87" t="str">
        <f aca="false">CCT!C21</f>
        <v>01 de janeiro</v>
      </c>
    </row>
    <row r="5" customFormat="false" ht="15" hidden="false" customHeight="true" outlineLevel="0" collapsed="false">
      <c r="A5" s="88" t="s">
        <v>152</v>
      </c>
      <c r="B5" s="88"/>
      <c r="C5" s="86" t="s">
        <v>153</v>
      </c>
      <c r="D5" s="89" t="s">
        <v>154</v>
      </c>
    </row>
    <row r="6" customFormat="false" ht="15" hidden="false" customHeight="true" outlineLevel="0" collapsed="false">
      <c r="A6" s="88" t="s">
        <v>155</v>
      </c>
      <c r="B6" s="88"/>
      <c r="C6" s="86" t="s">
        <v>156</v>
      </c>
      <c r="D6" s="90" t="n">
        <v>12</v>
      </c>
    </row>
    <row r="7" customFormat="false" ht="15" hidden="false" customHeight="true" outlineLevel="0" collapsed="false">
      <c r="A7" s="88" t="s">
        <v>157</v>
      </c>
      <c r="B7" s="88"/>
      <c r="C7" s="91" t="s">
        <v>158</v>
      </c>
      <c r="D7" s="92" t="s">
        <v>159</v>
      </c>
    </row>
    <row r="8" customFormat="false" ht="15" hidden="false" customHeight="false" outlineLevel="0" collapsed="false">
      <c r="A8" s="82"/>
      <c r="B8" s="82"/>
      <c r="C8" s="82"/>
      <c r="D8" s="82"/>
    </row>
    <row r="9" customFormat="false" ht="15" hidden="false" customHeight="false" outlineLevel="0" collapsed="false">
      <c r="A9" s="93" t="s">
        <v>160</v>
      </c>
      <c r="B9" s="93"/>
      <c r="C9" s="93"/>
      <c r="D9" s="93"/>
    </row>
    <row r="10" customFormat="false" ht="15" hidden="false" customHeight="false" outlineLevel="0" collapsed="false">
      <c r="A10" s="82"/>
      <c r="B10" s="82"/>
      <c r="C10" s="82"/>
      <c r="D10" s="82"/>
    </row>
    <row r="11" customFormat="false" ht="15" hidden="false" customHeight="true" outlineLevel="0" collapsed="false">
      <c r="A11" s="94" t="n">
        <v>1</v>
      </c>
      <c r="B11" s="95" t="s">
        <v>161</v>
      </c>
      <c r="C11" s="95"/>
      <c r="D11" s="96" t="s">
        <v>162</v>
      </c>
      <c r="E11" s="82"/>
    </row>
    <row r="12" customFormat="false" ht="15" hidden="false" customHeight="true" outlineLevel="0" collapsed="false">
      <c r="A12" s="97" t="s">
        <v>163</v>
      </c>
      <c r="B12" s="98" t="s">
        <v>164</v>
      </c>
      <c r="C12" s="98"/>
      <c r="D12" s="99" t="n">
        <f aca="false">CCT!C36</f>
        <v>1669.33</v>
      </c>
      <c r="E12" s="82"/>
    </row>
    <row r="13" customFormat="false" ht="15" hidden="false" customHeight="true" outlineLevel="0" collapsed="false">
      <c r="A13" s="97" t="s">
        <v>165</v>
      </c>
      <c r="B13" s="98" t="s">
        <v>166</v>
      </c>
      <c r="C13" s="98"/>
      <c r="D13" s="100" t="n">
        <v>0</v>
      </c>
      <c r="E13" s="82"/>
    </row>
    <row r="14" customFormat="false" ht="15" hidden="false" customHeight="true" outlineLevel="0" collapsed="false">
      <c r="A14" s="97" t="s">
        <v>167</v>
      </c>
      <c r="B14" s="98" t="s">
        <v>168</v>
      </c>
      <c r="C14" s="98"/>
      <c r="D14" s="101"/>
      <c r="E14" s="82"/>
    </row>
    <row r="15" customFormat="false" ht="15" hidden="false" customHeight="true" outlineLevel="0" collapsed="false">
      <c r="A15" s="97" t="s">
        <v>169</v>
      </c>
      <c r="B15" s="98" t="s">
        <v>170</v>
      </c>
      <c r="C15" s="98"/>
      <c r="D15" s="100" t="n">
        <v>0</v>
      </c>
      <c r="E15" s="82"/>
    </row>
    <row r="16" customFormat="false" ht="15" hidden="false" customHeight="true" outlineLevel="0" collapsed="false">
      <c r="A16" s="97" t="s">
        <v>171</v>
      </c>
      <c r="B16" s="98" t="s">
        <v>172</v>
      </c>
      <c r="C16" s="98"/>
      <c r="D16" s="102" t="n">
        <v>0</v>
      </c>
      <c r="E16" s="82"/>
    </row>
    <row r="17" customFormat="false" ht="15" hidden="false" customHeight="true" outlineLevel="0" collapsed="false">
      <c r="A17" s="97" t="s">
        <v>173</v>
      </c>
      <c r="B17" s="98" t="s">
        <v>174</v>
      </c>
      <c r="C17" s="98"/>
      <c r="D17" s="102" t="n">
        <v>0</v>
      </c>
      <c r="E17" s="82"/>
    </row>
    <row r="18" customFormat="false" ht="15" hidden="false" customHeight="false" outlineLevel="0" collapsed="false">
      <c r="A18" s="97" t="s">
        <v>175</v>
      </c>
      <c r="B18" s="98"/>
      <c r="C18" s="98"/>
      <c r="D18" s="101"/>
      <c r="E18" s="103"/>
    </row>
    <row r="19" customFormat="false" ht="15.75" hidden="false" customHeight="true" outlineLevel="0" collapsed="false">
      <c r="A19" s="104" t="s">
        <v>176</v>
      </c>
      <c r="B19" s="104"/>
      <c r="C19" s="104"/>
      <c r="D19" s="105" t="n">
        <f aca="false">SUM(D12:D18)</f>
        <v>1669.33</v>
      </c>
      <c r="E19" s="106"/>
    </row>
    <row r="20" customFormat="false" ht="15" hidden="false" customHeight="true" outlineLevel="0" collapsed="false">
      <c r="A20" s="104" t="s">
        <v>177</v>
      </c>
      <c r="B20" s="104"/>
      <c r="C20" s="104"/>
      <c r="D20" s="107" t="n">
        <f aca="false">D19-D18</f>
        <v>1669.33</v>
      </c>
      <c r="E20" s="108"/>
    </row>
    <row r="21" customFormat="false" ht="15" hidden="false" customHeight="false" outlineLevel="0" collapsed="false">
      <c r="A21" s="82"/>
      <c r="B21" s="82"/>
      <c r="C21" s="82"/>
      <c r="D21" s="108" t="n">
        <f aca="false">D20-D19</f>
        <v>0</v>
      </c>
      <c r="E21" s="109"/>
    </row>
    <row r="22" customFormat="false" ht="6" hidden="false" customHeight="true" outlineLevel="0" collapsed="false">
      <c r="A22" s="82"/>
      <c r="B22" s="82"/>
      <c r="C22" s="82"/>
      <c r="D22" s="82"/>
      <c r="E22" s="109"/>
    </row>
    <row r="23" customFormat="false" ht="15" hidden="false" customHeight="false" outlineLevel="0" collapsed="false">
      <c r="A23" s="93" t="s">
        <v>178</v>
      </c>
      <c r="B23" s="93"/>
      <c r="C23" s="93"/>
      <c r="D23" s="93"/>
      <c r="E23" s="109"/>
    </row>
    <row r="24" customFormat="false" ht="15" hidden="false" customHeight="false" outlineLevel="0" collapsed="false">
      <c r="A24" s="110"/>
      <c r="B24" s="82"/>
      <c r="C24" s="82"/>
      <c r="D24" s="82"/>
    </row>
    <row r="25" customFormat="false" ht="15" hidden="false" customHeight="false" outlineLevel="0" collapsed="false">
      <c r="A25" s="111" t="s">
        <v>179</v>
      </c>
      <c r="B25" s="111"/>
      <c r="C25" s="111"/>
      <c r="D25" s="111"/>
    </row>
    <row r="26" customFormat="false" ht="15" hidden="false" customHeight="false" outlineLevel="0" collapsed="false">
      <c r="A26" s="82"/>
      <c r="B26" s="112" t="s">
        <v>180</v>
      </c>
      <c r="C26" s="82"/>
      <c r="D26" s="82"/>
    </row>
    <row r="27" customFormat="false" ht="15" hidden="false" customHeight="false" outlineLevel="0" collapsed="false">
      <c r="A27" s="95" t="s">
        <v>181</v>
      </c>
      <c r="B27" s="96" t="s">
        <v>182</v>
      </c>
      <c r="C27" s="95" t="s">
        <v>183</v>
      </c>
      <c r="D27" s="96" t="s">
        <v>162</v>
      </c>
      <c r="E27" s="82"/>
    </row>
    <row r="28" customFormat="false" ht="15" hidden="false" customHeight="false" outlineLevel="0" collapsed="false">
      <c r="A28" s="97" t="s">
        <v>163</v>
      </c>
      <c r="B28" s="113" t="s">
        <v>184</v>
      </c>
      <c r="C28" s="114" t="n">
        <v>0.08333333</v>
      </c>
      <c r="D28" s="115" t="n">
        <f aca="false">D20*C28</f>
        <v>139.1108277689</v>
      </c>
      <c r="E28" s="108"/>
    </row>
    <row r="29" customFormat="false" ht="15" hidden="false" customHeight="false" outlineLevel="0" collapsed="false">
      <c r="A29" s="97" t="s">
        <v>165</v>
      </c>
      <c r="B29" s="113" t="s">
        <v>185</v>
      </c>
      <c r="C29" s="116" t="n">
        <f aca="false">((1/12)+(1/3/12))</f>
        <v>0.111111111111111</v>
      </c>
      <c r="D29" s="115" t="n">
        <f aca="false">D20*C29</f>
        <v>185.481111111111</v>
      </c>
      <c r="E29" s="108"/>
    </row>
    <row r="30" customFormat="false" ht="15" hidden="false" customHeight="true" outlineLevel="0" collapsed="false">
      <c r="A30" s="104" t="s">
        <v>186</v>
      </c>
      <c r="B30" s="104"/>
      <c r="C30" s="117" t="n">
        <f aca="false">SUM(C28:C29)</f>
        <v>0.194444441111111</v>
      </c>
      <c r="D30" s="118" t="n">
        <f aca="false">SUM(D28:D29)</f>
        <v>324.591938880011</v>
      </c>
      <c r="E30" s="108"/>
    </row>
    <row r="31" customFormat="false" ht="15" hidden="false" customHeight="false" outlineLevel="0" collapsed="false">
      <c r="A31" s="82"/>
      <c r="B31" s="82"/>
      <c r="C31" s="82"/>
      <c r="D31" s="82"/>
    </row>
    <row r="32" customFormat="false" ht="26.85" hidden="false" customHeight="true" outlineLevel="0" collapsed="false">
      <c r="A32" s="119" t="s">
        <v>187</v>
      </c>
      <c r="B32" s="119"/>
      <c r="C32" s="119"/>
      <c r="D32" s="119"/>
    </row>
    <row r="33" customFormat="false" ht="15" hidden="false" customHeight="false" outlineLevel="0" collapsed="false">
      <c r="A33" s="82"/>
      <c r="B33" s="112" t="s">
        <v>188</v>
      </c>
      <c r="C33" s="82"/>
      <c r="D33" s="82"/>
    </row>
    <row r="34" customFormat="false" ht="15" hidden="false" customHeight="false" outlineLevel="0" collapsed="false">
      <c r="A34" s="95" t="s">
        <v>189</v>
      </c>
      <c r="B34" s="96" t="s">
        <v>190</v>
      </c>
      <c r="C34" s="96" t="s">
        <v>191</v>
      </c>
      <c r="D34" s="96" t="s">
        <v>162</v>
      </c>
    </row>
    <row r="35" customFormat="false" ht="15" hidden="false" customHeight="false" outlineLevel="0" collapsed="false">
      <c r="A35" s="97" t="s">
        <v>163</v>
      </c>
      <c r="B35" s="113" t="s">
        <v>192</v>
      </c>
      <c r="C35" s="120" t="n">
        <v>0.2</v>
      </c>
      <c r="D35" s="115" t="n">
        <f aca="false">($D$20+$D$30)*C35</f>
        <v>398.784387776002</v>
      </c>
      <c r="E35" s="121"/>
    </row>
    <row r="36" customFormat="false" ht="14.25" hidden="false" customHeight="true" outlineLevel="0" collapsed="false">
      <c r="A36" s="97" t="s">
        <v>165</v>
      </c>
      <c r="B36" s="113" t="s">
        <v>193</v>
      </c>
      <c r="C36" s="120" t="n">
        <v>0.025</v>
      </c>
      <c r="D36" s="115" t="n">
        <f aca="false">($D$20+$D$30)*C36</f>
        <v>49.8480484720003</v>
      </c>
      <c r="E36" s="121"/>
    </row>
    <row r="37" customFormat="false" ht="15" hidden="false" customHeight="false" outlineLevel="0" collapsed="false">
      <c r="A37" s="97" t="s">
        <v>167</v>
      </c>
      <c r="B37" s="113" t="s">
        <v>194</v>
      </c>
      <c r="C37" s="120" t="n">
        <v>0.03</v>
      </c>
      <c r="D37" s="115" t="n">
        <f aca="false">($D$20+$D$30)*C37</f>
        <v>59.8176581664003</v>
      </c>
      <c r="E37" s="121"/>
    </row>
    <row r="38" customFormat="false" ht="15" hidden="false" customHeight="false" outlineLevel="0" collapsed="false">
      <c r="A38" s="97" t="s">
        <v>169</v>
      </c>
      <c r="B38" s="113" t="s">
        <v>195</v>
      </c>
      <c r="C38" s="120" t="n">
        <v>0.015</v>
      </c>
      <c r="D38" s="115" t="n">
        <f aca="false">($D$20+$D$30)*C38</f>
        <v>29.9088290832002</v>
      </c>
      <c r="E38" s="121"/>
    </row>
    <row r="39" customFormat="false" ht="15" hidden="false" customHeight="false" outlineLevel="0" collapsed="false">
      <c r="A39" s="97" t="s">
        <v>171</v>
      </c>
      <c r="B39" s="113" t="s">
        <v>196</v>
      </c>
      <c r="C39" s="120" t="n">
        <v>0.01</v>
      </c>
      <c r="D39" s="115" t="n">
        <f aca="false">($D$20+$D$30)*C39</f>
        <v>19.9392193888001</v>
      </c>
      <c r="E39" s="121"/>
    </row>
    <row r="40" customFormat="false" ht="15" hidden="false" customHeight="false" outlineLevel="0" collapsed="false">
      <c r="A40" s="97" t="s">
        <v>173</v>
      </c>
      <c r="B40" s="113" t="s">
        <v>197</v>
      </c>
      <c r="C40" s="120" t="n">
        <v>0.006</v>
      </c>
      <c r="D40" s="115" t="n">
        <f aca="false">($D$20+$D$30)*C40</f>
        <v>11.9635316332801</v>
      </c>
      <c r="E40" s="121"/>
    </row>
    <row r="41" customFormat="false" ht="15" hidden="false" customHeight="false" outlineLevel="0" collapsed="false">
      <c r="A41" s="97" t="s">
        <v>175</v>
      </c>
      <c r="B41" s="113" t="s">
        <v>198</v>
      </c>
      <c r="C41" s="120" t="n">
        <v>0.002</v>
      </c>
      <c r="D41" s="115" t="n">
        <f aca="false">($D$20+$D$30)*C41</f>
        <v>3.98784387776002</v>
      </c>
      <c r="E41" s="121"/>
    </row>
    <row r="42" customFormat="false" ht="15.75" hidden="false" customHeight="true" outlineLevel="0" collapsed="false">
      <c r="A42" s="97" t="s">
        <v>199</v>
      </c>
      <c r="B42" s="113" t="s">
        <v>200</v>
      </c>
      <c r="C42" s="120" t="n">
        <v>0.08</v>
      </c>
      <c r="D42" s="115" t="n">
        <f aca="false">($D$20+$D$30)*C42</f>
        <v>159.513755110401</v>
      </c>
      <c r="E42" s="122"/>
    </row>
    <row r="43" customFormat="false" ht="15" hidden="false" customHeight="true" outlineLevel="0" collapsed="false">
      <c r="A43" s="104" t="s">
        <v>201</v>
      </c>
      <c r="B43" s="104"/>
      <c r="C43" s="123" t="n">
        <f aca="false">SUM(C35:C42)</f>
        <v>0.368</v>
      </c>
      <c r="D43" s="118" t="n">
        <f aca="false">SUM(D35:D42)</f>
        <v>733.763273507844</v>
      </c>
    </row>
    <row r="44" customFormat="false" ht="15" hidden="false" customHeight="false" outlineLevel="0" collapsed="false">
      <c r="A44" s="82"/>
      <c r="B44" s="82"/>
      <c r="C44" s="82"/>
      <c r="D44" s="82"/>
    </row>
    <row r="45" customFormat="false" ht="15" hidden="false" customHeight="false" outlineLevel="0" collapsed="false">
      <c r="A45" s="111" t="s">
        <v>202</v>
      </c>
      <c r="B45" s="111"/>
      <c r="C45" s="111"/>
      <c r="D45" s="111"/>
    </row>
    <row r="46" customFormat="false" ht="15" hidden="false" customHeight="false" outlineLevel="0" collapsed="false">
      <c r="A46" s="82"/>
      <c r="B46" s="112" t="s">
        <v>203</v>
      </c>
      <c r="C46" s="82"/>
      <c r="D46" s="82"/>
    </row>
    <row r="47" customFormat="false" ht="15" hidden="false" customHeight="false" outlineLevel="0" collapsed="false">
      <c r="A47" s="95" t="s">
        <v>204</v>
      </c>
      <c r="B47" s="96" t="s">
        <v>205</v>
      </c>
      <c r="C47" s="96" t="s">
        <v>206</v>
      </c>
      <c r="D47" s="96" t="s">
        <v>162</v>
      </c>
      <c r="E47" s="82"/>
    </row>
    <row r="48" customFormat="false" ht="17.35" hidden="false" customHeight="false" outlineLevel="0" collapsed="false">
      <c r="A48" s="97" t="s">
        <v>163</v>
      </c>
      <c r="B48" s="113" t="s">
        <v>207</v>
      </c>
      <c r="C48" s="124"/>
      <c r="D48" s="125" t="n">
        <f aca="false">(4.5*2)*22</f>
        <v>198</v>
      </c>
      <c r="E48" s="126"/>
    </row>
    <row r="49" customFormat="false" ht="17.25" hidden="false" customHeight="true" outlineLevel="0" collapsed="false">
      <c r="A49" s="97"/>
      <c r="B49" s="113" t="s">
        <v>208</v>
      </c>
      <c r="C49" s="127" t="n">
        <f aca="false">CCT!D32</f>
        <v>0.06</v>
      </c>
      <c r="D49" s="125" t="n">
        <f aca="false">-($D$12*C49)</f>
        <v>-100.1598</v>
      </c>
      <c r="E49" s="108"/>
    </row>
    <row r="50" customFormat="false" ht="15" hidden="false" customHeight="false" outlineLevel="0" collapsed="false">
      <c r="A50" s="97" t="s">
        <v>165</v>
      </c>
      <c r="B50" s="128" t="s">
        <v>209</v>
      </c>
      <c r="C50" s="124"/>
      <c r="D50" s="125" t="n">
        <f aca="false">22*CCT!C31</f>
        <v>506</v>
      </c>
      <c r="E50" s="82"/>
    </row>
    <row r="51" customFormat="false" ht="15" hidden="false" customHeight="false" outlineLevel="0" collapsed="false">
      <c r="A51" s="97"/>
      <c r="B51" s="113" t="s">
        <v>210</v>
      </c>
      <c r="C51" s="127" t="n">
        <f aca="false">CCT!D31</f>
        <v>0.1</v>
      </c>
      <c r="D51" s="125" t="n">
        <f aca="false">-C51*D50</f>
        <v>-50.6</v>
      </c>
      <c r="E51" s="82"/>
    </row>
    <row r="52" customFormat="false" ht="15" hidden="false" customHeight="false" outlineLevel="0" collapsed="false">
      <c r="A52" s="97" t="s">
        <v>167</v>
      </c>
      <c r="B52" s="129" t="s">
        <v>211</v>
      </c>
      <c r="C52" s="124"/>
      <c r="D52" s="125" t="n">
        <v>150</v>
      </c>
      <c r="E52" s="82"/>
    </row>
    <row r="53" customFormat="false" ht="15" hidden="false" customHeight="false" outlineLevel="0" collapsed="false">
      <c r="A53" s="97" t="s">
        <v>169</v>
      </c>
      <c r="B53" s="128" t="s">
        <v>212</v>
      </c>
      <c r="C53" s="130"/>
      <c r="D53" s="131" t="n">
        <f aca="false">CCT!C33</f>
        <v>0</v>
      </c>
      <c r="E53" s="132"/>
    </row>
    <row r="54" customFormat="false" ht="15" hidden="false" customHeight="false" outlineLevel="0" collapsed="false">
      <c r="A54" s="97"/>
      <c r="B54" s="128" t="s">
        <v>213</v>
      </c>
      <c r="C54" s="133" t="n">
        <f aca="false">CCT!D33</f>
        <v>0</v>
      </c>
      <c r="D54" s="125" t="n">
        <f aca="false">-CCT!C33*CCT!D33</f>
        <v>0</v>
      </c>
      <c r="E54" s="134"/>
    </row>
    <row r="55" customFormat="false" ht="15" hidden="false" customHeight="false" outlineLevel="0" collapsed="false">
      <c r="A55" s="97" t="s">
        <v>199</v>
      </c>
      <c r="B55" s="128" t="s">
        <v>23</v>
      </c>
      <c r="C55" s="128"/>
      <c r="D55" s="131" t="n">
        <f aca="false">CCT!C34</f>
        <v>15</v>
      </c>
      <c r="E55" s="108"/>
    </row>
    <row r="56" customFormat="false" ht="15" hidden="false" customHeight="false" outlineLevel="0" collapsed="false">
      <c r="A56" s="97"/>
      <c r="B56" s="113" t="s">
        <v>214</v>
      </c>
      <c r="C56" s="135" t="n">
        <f aca="false">CCT!D34</f>
        <v>0</v>
      </c>
      <c r="D56" s="136" t="n">
        <f aca="false">-C56*D55</f>
        <v>0</v>
      </c>
      <c r="E56" s="82"/>
    </row>
    <row r="57" customFormat="false" ht="15" hidden="false" customHeight="false" outlineLevel="0" collapsed="false">
      <c r="A57" s="137" t="s">
        <v>215</v>
      </c>
      <c r="B57" s="113" t="s">
        <v>216</v>
      </c>
      <c r="C57" s="135"/>
      <c r="D57" s="136" t="n">
        <v>10</v>
      </c>
      <c r="E57" s="82"/>
    </row>
    <row r="58" customFormat="false" ht="15" hidden="false" customHeight="false" outlineLevel="0" collapsed="false">
      <c r="A58" s="137" t="s">
        <v>217</v>
      </c>
      <c r="B58" s="113" t="s">
        <v>218</v>
      </c>
      <c r="C58" s="135"/>
      <c r="D58" s="136" t="n">
        <v>15</v>
      </c>
      <c r="E58" s="82"/>
    </row>
    <row r="59" customFormat="false" ht="15" hidden="false" customHeight="true" outlineLevel="0" collapsed="false">
      <c r="A59" s="104" t="s">
        <v>186</v>
      </c>
      <c r="B59" s="104"/>
      <c r="C59" s="138"/>
      <c r="D59" s="107" t="n">
        <f aca="false">SUM(D48:D58)</f>
        <v>743.2402</v>
      </c>
      <c r="E59" s="82"/>
    </row>
    <row r="60" customFormat="false" ht="15" hidden="false" customHeight="false" outlineLevel="0" collapsed="false">
      <c r="A60" s="82"/>
      <c r="B60" s="82" t="s">
        <v>219</v>
      </c>
      <c r="C60" s="82"/>
      <c r="D60" s="82"/>
    </row>
    <row r="61" customFormat="false" ht="15" hidden="false" customHeight="false" outlineLevel="0" collapsed="false">
      <c r="A61" s="111" t="s">
        <v>220</v>
      </c>
      <c r="B61" s="111"/>
      <c r="C61" s="111"/>
      <c r="D61" s="82"/>
    </row>
    <row r="62" customFormat="false" ht="15" hidden="false" customHeight="false" outlineLevel="0" collapsed="false">
      <c r="A62" s="82"/>
      <c r="B62" s="139" t="s">
        <v>221</v>
      </c>
      <c r="C62" s="82"/>
      <c r="D62" s="82"/>
    </row>
    <row r="63" customFormat="false" ht="15" hidden="false" customHeight="false" outlineLevel="0" collapsed="false">
      <c r="A63" s="94" t="n">
        <v>2</v>
      </c>
      <c r="B63" s="96" t="s">
        <v>222</v>
      </c>
      <c r="C63" s="96" t="s">
        <v>162</v>
      </c>
      <c r="D63" s="82"/>
    </row>
    <row r="64" customFormat="false" ht="15" hidden="false" customHeight="false" outlineLevel="0" collapsed="false">
      <c r="A64" s="97" t="s">
        <v>181</v>
      </c>
      <c r="B64" s="113" t="s">
        <v>182</v>
      </c>
      <c r="C64" s="115" t="n">
        <f aca="false">D30</f>
        <v>324.591938880011</v>
      </c>
      <c r="D64" s="82"/>
    </row>
    <row r="65" customFormat="false" ht="15" hidden="false" customHeight="false" outlineLevel="0" collapsed="false">
      <c r="A65" s="97" t="s">
        <v>189</v>
      </c>
      <c r="B65" s="113" t="s">
        <v>190</v>
      </c>
      <c r="C65" s="115" t="n">
        <f aca="false">D43</f>
        <v>733.763273507844</v>
      </c>
      <c r="D65" s="82"/>
    </row>
    <row r="66" customFormat="false" ht="15" hidden="false" customHeight="false" outlineLevel="0" collapsed="false">
      <c r="A66" s="97" t="s">
        <v>204</v>
      </c>
      <c r="B66" s="113" t="s">
        <v>205</v>
      </c>
      <c r="C66" s="115" t="n">
        <f aca="false">D59</f>
        <v>743.2402</v>
      </c>
      <c r="D66" s="82"/>
    </row>
    <row r="67" customFormat="false" ht="15" hidden="false" customHeight="true" outlineLevel="0" collapsed="false">
      <c r="A67" s="140" t="s">
        <v>186</v>
      </c>
      <c r="B67" s="140"/>
      <c r="C67" s="141" t="n">
        <f aca="false">SUM(C64:C66)</f>
        <v>1801.59541238786</v>
      </c>
      <c r="D67" s="82"/>
    </row>
    <row r="68" customFormat="false" ht="15" hidden="false" customHeight="false" outlineLevel="0" collapsed="false">
      <c r="A68" s="142"/>
      <c r="B68" s="82"/>
      <c r="C68" s="82"/>
      <c r="D68" s="82"/>
    </row>
    <row r="69" customFormat="false" ht="15" hidden="false" customHeight="false" outlineLevel="0" collapsed="false">
      <c r="A69" s="93" t="s">
        <v>223</v>
      </c>
      <c r="B69" s="93"/>
      <c r="C69" s="93"/>
      <c r="D69" s="93"/>
    </row>
    <row r="70" customFormat="false" ht="15" hidden="false" customHeight="false" outlineLevel="0" collapsed="false">
      <c r="A70" s="143" t="s">
        <v>224</v>
      </c>
      <c r="B70" s="143"/>
      <c r="C70" s="143"/>
      <c r="D70" s="143"/>
    </row>
    <row r="71" customFormat="false" ht="15" hidden="false" customHeight="false" outlineLevel="0" collapsed="false">
      <c r="A71" s="94" t="n">
        <v>3</v>
      </c>
      <c r="B71" s="96" t="s">
        <v>225</v>
      </c>
      <c r="C71" s="144" t="s">
        <v>183</v>
      </c>
      <c r="D71" s="95" t="s">
        <v>162</v>
      </c>
      <c r="E71" s="145"/>
    </row>
    <row r="72" customFormat="false" ht="15" hidden="false" customHeight="false" outlineLevel="0" collapsed="false">
      <c r="A72" s="97" t="s">
        <v>163</v>
      </c>
      <c r="B72" s="146" t="s">
        <v>226</v>
      </c>
      <c r="C72" s="147" t="n">
        <f aca="false">(100%*(1/12)*5%)*100%</f>
        <v>0.00416666666666667</v>
      </c>
      <c r="D72" s="148" t="n">
        <f aca="false">C72*$D$20</f>
        <v>6.95554166666667</v>
      </c>
      <c r="E72" s="149"/>
    </row>
    <row r="73" customFormat="false" ht="15" hidden="false" customHeight="false" outlineLevel="0" collapsed="false">
      <c r="A73" s="97" t="s">
        <v>165</v>
      </c>
      <c r="B73" s="146" t="s">
        <v>227</v>
      </c>
      <c r="C73" s="150" t="n">
        <f aca="false">C72*C42</f>
        <v>0.000333333333333333</v>
      </c>
      <c r="D73" s="148" t="n">
        <f aca="false">C73*$D$20</f>
        <v>0.556443333333333</v>
      </c>
      <c r="E73" s="149"/>
    </row>
    <row r="74" customFormat="false" ht="15" hidden="false" customHeight="false" outlineLevel="0" collapsed="false">
      <c r="A74" s="97" t="s">
        <v>167</v>
      </c>
      <c r="B74" s="146" t="s">
        <v>228</v>
      </c>
      <c r="C74" s="150" t="n">
        <f aca="false">C73*40%</f>
        <v>0.000133333333333333</v>
      </c>
      <c r="D74" s="148" t="n">
        <f aca="false">C74*$D$20</f>
        <v>0.222577333333333</v>
      </c>
      <c r="E74" s="82"/>
    </row>
    <row r="75" customFormat="false" ht="15" hidden="false" customHeight="false" outlineLevel="0" collapsed="false">
      <c r="A75" s="97" t="s">
        <v>169</v>
      </c>
      <c r="B75" s="146" t="s">
        <v>229</v>
      </c>
      <c r="C75" s="151" t="n">
        <f aca="false">((7/30)/12)</f>
        <v>0.0194444444444444</v>
      </c>
      <c r="D75" s="148" t="n">
        <f aca="false">C75*$D$20</f>
        <v>32.4591944444444</v>
      </c>
      <c r="E75" s="82"/>
    </row>
    <row r="76" customFormat="false" ht="26.85" hidden="false" customHeight="false" outlineLevel="0" collapsed="false">
      <c r="A76" s="97" t="s">
        <v>171</v>
      </c>
      <c r="B76" s="146" t="s">
        <v>230</v>
      </c>
      <c r="C76" s="150" t="n">
        <f aca="false">C43*C75</f>
        <v>0.00715555555555556</v>
      </c>
      <c r="D76" s="148" t="n">
        <f aca="false">C76*$D$20</f>
        <v>11.9449835555556</v>
      </c>
      <c r="E76" s="108"/>
    </row>
    <row r="77" customFormat="false" ht="15" hidden="false" customHeight="false" outlineLevel="0" collapsed="false">
      <c r="A77" s="97" t="s">
        <v>173</v>
      </c>
      <c r="B77" s="146" t="s">
        <v>231</v>
      </c>
      <c r="C77" s="150" t="n">
        <f aca="false">((100%+8.33%+11.11%)*8%*40%+0.18%)</f>
        <v>0.0400208</v>
      </c>
      <c r="D77" s="148" t="n">
        <f aca="false">C77*$D$20</f>
        <v>66.807922064</v>
      </c>
      <c r="E77" s="82"/>
    </row>
    <row r="78" customFormat="false" ht="15" hidden="false" customHeight="true" outlineLevel="0" collapsed="false">
      <c r="A78" s="152" t="s">
        <v>186</v>
      </c>
      <c r="B78" s="152"/>
      <c r="C78" s="153" t="n">
        <f aca="false">SUM(C72:C77)</f>
        <v>0.0712541333333333</v>
      </c>
      <c r="D78" s="154" t="n">
        <f aca="false">SUM(D72:D77)</f>
        <v>118.946662397333</v>
      </c>
      <c r="E78" s="155"/>
      <c r="F78" s="109"/>
    </row>
    <row r="79" customFormat="false" ht="15" hidden="false" customHeight="false" outlineLevel="0" collapsed="false">
      <c r="A79" s="82"/>
      <c r="B79" s="82"/>
      <c r="C79" s="156"/>
      <c r="D79" s="82"/>
      <c r="E79" s="109"/>
      <c r="F79" s="109"/>
    </row>
    <row r="80" customFormat="false" ht="15" hidden="false" customHeight="false" outlineLevel="0" collapsed="false">
      <c r="A80" s="93" t="s">
        <v>232</v>
      </c>
      <c r="B80" s="93"/>
      <c r="C80" s="93"/>
      <c r="D80" s="93"/>
      <c r="E80" s="109"/>
    </row>
    <row r="81" customFormat="false" ht="15" hidden="false" customHeight="false" outlineLevel="0" collapsed="false">
      <c r="A81" s="157"/>
      <c r="B81" s="157"/>
      <c r="C81" s="157"/>
      <c r="D81" s="158"/>
      <c r="E81" s="109"/>
    </row>
    <row r="82" customFormat="false" ht="15" hidden="false" customHeight="false" outlineLevel="0" collapsed="false">
      <c r="A82" s="111" t="s">
        <v>233</v>
      </c>
      <c r="B82" s="111"/>
      <c r="C82" s="111"/>
      <c r="D82" s="111"/>
      <c r="E82" s="159" t="s">
        <v>234</v>
      </c>
      <c r="F82" s="109"/>
    </row>
    <row r="83" customFormat="false" ht="16.5" hidden="false" customHeight="true" outlineLevel="0" collapsed="false">
      <c r="D83" s="108"/>
      <c r="E83" s="109"/>
    </row>
    <row r="84" customFormat="false" ht="15" hidden="false" customHeight="false" outlineLevel="0" collapsed="false">
      <c r="A84" s="95" t="s">
        <v>235</v>
      </c>
      <c r="B84" s="96" t="s">
        <v>236</v>
      </c>
      <c r="C84" s="95" t="s">
        <v>183</v>
      </c>
      <c r="D84" s="96" t="s">
        <v>162</v>
      </c>
      <c r="E84" s="108"/>
    </row>
    <row r="85" customFormat="false" ht="15" hidden="false" customHeight="false" outlineLevel="0" collapsed="false">
      <c r="A85" s="97" t="s">
        <v>163</v>
      </c>
      <c r="B85" s="113" t="s">
        <v>237</v>
      </c>
      <c r="C85" s="160" t="n">
        <f aca="false">((((1/12/12))+(((1/12/12)/3))*100%))</f>
        <v>0.00925925925925926</v>
      </c>
      <c r="D85" s="115" t="n">
        <f aca="false">($D$20+$D$30+$D$43)*C85*0</f>
        <v>0</v>
      </c>
      <c r="E85" s="161"/>
    </row>
    <row r="86" customFormat="false" ht="15" hidden="false" customHeight="false" outlineLevel="0" collapsed="false">
      <c r="A86" s="97" t="s">
        <v>165</v>
      </c>
      <c r="B86" s="113" t="s">
        <v>238</v>
      </c>
      <c r="C86" s="160" t="n">
        <f aca="false">((2/30)/12)*100%</f>
        <v>0.00555555555555556</v>
      </c>
      <c r="D86" s="115" t="n">
        <f aca="false">($D$20+D59)*C86</f>
        <v>13.4031677777778</v>
      </c>
      <c r="E86" s="82"/>
    </row>
    <row r="87" customFormat="false" ht="15" hidden="false" customHeight="false" outlineLevel="0" collapsed="false">
      <c r="A87" s="97" t="s">
        <v>167</v>
      </c>
      <c r="B87" s="113" t="s">
        <v>239</v>
      </c>
      <c r="C87" s="162" t="n">
        <f aca="false">(((5/30)/12)*0.015)*100%</f>
        <v>0.000208333333333333</v>
      </c>
      <c r="D87" s="115" t="n">
        <f aca="false">($D$20+$D$30+$D$43)*C87</f>
        <v>0.568267752580803</v>
      </c>
      <c r="E87" s="82"/>
    </row>
    <row r="88" customFormat="false" ht="15" hidden="false" customHeight="false" outlineLevel="0" collapsed="false">
      <c r="A88" s="97" t="s">
        <v>171</v>
      </c>
      <c r="B88" s="113" t="s">
        <v>240</v>
      </c>
      <c r="C88" s="162" t="n">
        <f aca="false">(((15/30)/12)*0.08)*100%</f>
        <v>0.00333333333333333</v>
      </c>
      <c r="D88" s="115" t="n">
        <f aca="false">($D$20+$D$30+$D$43)*C88</f>
        <v>9.09228404129285</v>
      </c>
      <c r="E88" s="82"/>
    </row>
    <row r="89" customFormat="false" ht="15" hidden="false" customHeight="false" outlineLevel="0" collapsed="false">
      <c r="A89" s="163" t="s">
        <v>169</v>
      </c>
      <c r="B89" s="164" t="s">
        <v>241</v>
      </c>
      <c r="C89" s="165" t="n">
        <f aca="false">((4/12)/12*0.02*100%)</f>
        <v>0.000555555555555556</v>
      </c>
      <c r="D89" s="115" t="n">
        <f aca="false">($D$20+$D$30+$D$43)*C89</f>
        <v>1.51538067354881</v>
      </c>
      <c r="E89" s="103"/>
    </row>
    <row r="90" customFormat="false" ht="15" hidden="false" customHeight="false" outlineLevel="0" collapsed="false">
      <c r="A90" s="163" t="s">
        <v>173</v>
      </c>
      <c r="B90" s="113" t="s">
        <v>242</v>
      </c>
      <c r="C90" s="166" t="n">
        <v>0</v>
      </c>
      <c r="D90" s="115" t="n">
        <f aca="false">$D$19*C90</f>
        <v>0</v>
      </c>
      <c r="E90" s="103"/>
    </row>
    <row r="91" customFormat="false" ht="15" hidden="false" customHeight="true" outlineLevel="0" collapsed="false">
      <c r="A91" s="95" t="s">
        <v>201</v>
      </c>
      <c r="B91" s="95"/>
      <c r="C91" s="167" t="n">
        <f aca="false">SUM(C85:C90)</f>
        <v>0.018912037037037</v>
      </c>
      <c r="D91" s="168" t="n">
        <f aca="false">SUM(D85:D90)</f>
        <v>24.5791002452002</v>
      </c>
    </row>
    <row r="92" customFormat="false" ht="15" hidden="false" customHeight="false" outlineLevel="0" collapsed="false">
      <c r="A92" s="82"/>
      <c r="B92" s="82"/>
      <c r="C92" s="82"/>
      <c r="D92" s="82"/>
      <c r="E92" s="109"/>
    </row>
    <row r="93" customFormat="false" ht="15" hidden="false" customHeight="false" outlineLevel="0" collapsed="false">
      <c r="A93" s="111" t="s">
        <v>243</v>
      </c>
      <c r="B93" s="111"/>
      <c r="C93" s="111"/>
      <c r="D93" s="111"/>
    </row>
    <row r="94" customFormat="false" ht="15" hidden="false" customHeight="false" outlineLevel="0" collapsed="false">
      <c r="A94" s="110"/>
      <c r="B94" s="82"/>
      <c r="C94" s="82"/>
      <c r="D94" s="82"/>
    </row>
    <row r="95" customFormat="false" ht="15" hidden="false" customHeight="false" outlineLevel="0" collapsed="false">
      <c r="A95" s="95" t="s">
        <v>244</v>
      </c>
      <c r="B95" s="96" t="s">
        <v>245</v>
      </c>
      <c r="C95" s="95" t="s">
        <v>183</v>
      </c>
      <c r="D95" s="96" t="s">
        <v>162</v>
      </c>
      <c r="E95" s="82"/>
    </row>
    <row r="96" customFormat="false" ht="15" hidden="false" customHeight="false" outlineLevel="0" collapsed="false">
      <c r="A96" s="97" t="s">
        <v>163</v>
      </c>
      <c r="B96" s="113" t="s">
        <v>246</v>
      </c>
      <c r="C96" s="169"/>
      <c r="D96" s="170"/>
      <c r="E96" s="82"/>
    </row>
    <row r="97" customFormat="false" ht="15" hidden="false" customHeight="true" outlineLevel="0" collapsed="false">
      <c r="A97" s="95" t="s">
        <v>186</v>
      </c>
      <c r="B97" s="95"/>
      <c r="C97" s="171"/>
      <c r="D97" s="172" t="n">
        <f aca="false">SUM(D96)</f>
        <v>0</v>
      </c>
      <c r="E97" s="82"/>
    </row>
    <row r="98" customFormat="false" ht="15" hidden="false" customHeight="false" outlineLevel="0" collapsed="false">
      <c r="A98" s="82"/>
      <c r="B98" s="82"/>
      <c r="C98" s="82"/>
      <c r="D98" s="82"/>
      <c r="E98" s="82"/>
    </row>
    <row r="99" customFormat="false" ht="15" hidden="false" customHeight="false" outlineLevel="0" collapsed="false">
      <c r="A99" s="111" t="s">
        <v>247</v>
      </c>
      <c r="B99" s="111"/>
      <c r="C99" s="111"/>
    </row>
    <row r="100" customFormat="false" ht="15" hidden="false" customHeight="false" outlineLevel="0" collapsed="false">
      <c r="A100" s="110"/>
      <c r="B100" s="82"/>
      <c r="C100" s="82"/>
    </row>
    <row r="101" customFormat="false" ht="15" hidden="false" customHeight="false" outlineLevel="0" collapsed="false">
      <c r="A101" s="94" t="n">
        <v>4</v>
      </c>
      <c r="B101" s="96" t="s">
        <v>248</v>
      </c>
      <c r="C101" s="96" t="s">
        <v>162</v>
      </c>
      <c r="D101" s="82"/>
    </row>
    <row r="102" customFormat="false" ht="15" hidden="false" customHeight="false" outlineLevel="0" collapsed="false">
      <c r="A102" s="97" t="s">
        <v>235</v>
      </c>
      <c r="B102" s="113" t="s">
        <v>236</v>
      </c>
      <c r="C102" s="100" t="n">
        <f aca="false">D91</f>
        <v>24.5791002452002</v>
      </c>
      <c r="D102" s="82"/>
    </row>
    <row r="103" customFormat="false" ht="15" hidden="false" customHeight="false" outlineLevel="0" collapsed="false">
      <c r="A103" s="97" t="s">
        <v>244</v>
      </c>
      <c r="B103" s="113" t="s">
        <v>245</v>
      </c>
      <c r="C103" s="100" t="n">
        <f aca="false">D97</f>
        <v>0</v>
      </c>
      <c r="D103" s="82"/>
    </row>
    <row r="104" customFormat="false" ht="15.75" hidden="false" customHeight="true" outlineLevel="0" collapsed="false">
      <c r="A104" s="95" t="s">
        <v>186</v>
      </c>
      <c r="B104" s="95"/>
      <c r="C104" s="172" t="n">
        <f aca="false">SUM(C102:C103)</f>
        <v>24.5791002452002</v>
      </c>
      <c r="D104" s="82"/>
    </row>
    <row r="105" customFormat="false" ht="15" hidden="false" customHeight="false" outlineLevel="0" collapsed="false">
      <c r="A105" s="82"/>
      <c r="B105" s="82"/>
      <c r="C105" s="82"/>
      <c r="D105" s="82"/>
    </row>
    <row r="106" customFormat="false" ht="9" hidden="false" customHeight="true" outlineLevel="0" collapsed="false">
      <c r="A106" s="82"/>
      <c r="B106" s="82"/>
      <c r="C106" s="82"/>
      <c r="D106" s="82"/>
    </row>
    <row r="107" customFormat="false" ht="15" hidden="false" customHeight="false" outlineLevel="0" collapsed="false">
      <c r="A107" s="93" t="s">
        <v>249</v>
      </c>
      <c r="B107" s="93"/>
      <c r="C107" s="93"/>
    </row>
    <row r="108" customFormat="false" ht="15" hidden="false" customHeight="false" outlineLevel="0" collapsed="false">
      <c r="A108" s="82"/>
      <c r="B108" s="82"/>
      <c r="C108" s="82"/>
    </row>
    <row r="109" customFormat="false" ht="15" hidden="false" customHeight="false" outlineLevel="0" collapsed="false">
      <c r="A109" s="94" t="n">
        <v>5</v>
      </c>
      <c r="B109" s="173" t="s">
        <v>250</v>
      </c>
      <c r="C109" s="96" t="s">
        <v>162</v>
      </c>
      <c r="D109" s="82"/>
    </row>
    <row r="110" customFormat="false" ht="15" hidden="false" customHeight="false" outlineLevel="0" collapsed="false">
      <c r="A110" s="97" t="s">
        <v>163</v>
      </c>
      <c r="B110" s="113" t="s">
        <v>251</v>
      </c>
      <c r="C110" s="101" t="n">
        <f aca="false">Uniformes!F14</f>
        <v>40.93</v>
      </c>
      <c r="D110" s="82"/>
    </row>
    <row r="111" customFormat="false" ht="15" hidden="false" customHeight="false" outlineLevel="0" collapsed="false">
      <c r="A111" s="97" t="s">
        <v>165</v>
      </c>
      <c r="B111" s="113" t="s">
        <v>252</v>
      </c>
      <c r="C111" s="101" t="n">
        <f aca="false">'EPI''s e EPC''s'!F23+'EPI''s e EPC''s'!F16</f>
        <v>26.7175</v>
      </c>
      <c r="D111" s="82"/>
    </row>
    <row r="112" customFormat="false" ht="15" hidden="false" customHeight="false" outlineLevel="0" collapsed="false">
      <c r="A112" s="97" t="s">
        <v>167</v>
      </c>
      <c r="B112" s="113" t="s">
        <v>66</v>
      </c>
      <c r="C112" s="101" t="n">
        <f aca="false">'Equipamentos e Ferramentas'!G49+'Equipamentos e Ferramentas'!G55</f>
        <v>292.544708333333</v>
      </c>
      <c r="E112" s="82"/>
    </row>
    <row r="113" customFormat="false" ht="15" hidden="false" customHeight="false" outlineLevel="0" collapsed="false">
      <c r="A113" s="97" t="s">
        <v>169</v>
      </c>
      <c r="B113" s="113" t="s">
        <v>121</v>
      </c>
      <c r="C113" s="101" t="n">
        <f aca="false">Insumos!G23+Insumos!G33</f>
        <v>562.588972222222</v>
      </c>
      <c r="D113" s="82"/>
    </row>
    <row r="114" customFormat="false" ht="15" hidden="false" customHeight="true" outlineLevel="0" collapsed="false">
      <c r="A114" s="95" t="s">
        <v>201</v>
      </c>
      <c r="B114" s="95"/>
      <c r="C114" s="174" t="n">
        <f aca="false">SUM(C110:C113)</f>
        <v>922.781180555555</v>
      </c>
      <c r="D114" s="82"/>
    </row>
    <row r="115" customFormat="false" ht="15" hidden="false" customHeight="false" outlineLevel="0" collapsed="false">
      <c r="A115" s="82"/>
      <c r="B115" s="82"/>
      <c r="C115" s="82"/>
      <c r="D115" s="82"/>
    </row>
    <row r="116" customFormat="false" ht="15" hidden="false" customHeight="false" outlineLevel="0" collapsed="false">
      <c r="A116" s="93" t="s">
        <v>253</v>
      </c>
      <c r="B116" s="93"/>
      <c r="C116" s="93"/>
      <c r="D116" s="93"/>
      <c r="E116" s="175"/>
    </row>
    <row r="117" customFormat="false" ht="15" hidden="false" customHeight="false" outlineLevel="0" collapsed="false">
      <c r="A117" s="82"/>
      <c r="B117" s="82"/>
      <c r="C117" s="82"/>
      <c r="D117" s="82"/>
      <c r="E117" s="175"/>
    </row>
    <row r="118" customFormat="false" ht="15" hidden="false" customHeight="false" outlineLevel="0" collapsed="false">
      <c r="A118" s="94" t="n">
        <v>6</v>
      </c>
      <c r="B118" s="173" t="s">
        <v>254</v>
      </c>
      <c r="C118" s="96" t="s">
        <v>191</v>
      </c>
      <c r="D118" s="176" t="s">
        <v>162</v>
      </c>
      <c r="E118" s="177"/>
    </row>
    <row r="119" customFormat="false" ht="15" hidden="false" customHeight="false" outlineLevel="0" collapsed="false">
      <c r="A119" s="97" t="s">
        <v>163</v>
      </c>
      <c r="B119" s="113" t="s">
        <v>255</v>
      </c>
      <c r="C119" s="162" t="n">
        <v>0.05</v>
      </c>
      <c r="D119" s="178" t="n">
        <f aca="false">$C$136*C119</f>
        <v>226.864117779297</v>
      </c>
      <c r="E119" s="179"/>
    </row>
    <row r="120" customFormat="false" ht="15" hidden="false" customHeight="false" outlineLevel="0" collapsed="false">
      <c r="A120" s="97" t="s">
        <v>165</v>
      </c>
      <c r="B120" s="113" t="s">
        <v>256</v>
      </c>
      <c r="C120" s="162" t="n">
        <v>0.0679</v>
      </c>
      <c r="D120" s="178" t="n">
        <f aca="false">($C$136+$D$119)*C120</f>
        <v>323.4855455415</v>
      </c>
      <c r="E120" s="179"/>
    </row>
    <row r="121" customFormat="false" ht="15" hidden="false" customHeight="false" outlineLevel="0" collapsed="false">
      <c r="A121" s="97" t="s">
        <v>167</v>
      </c>
      <c r="B121" s="113" t="s">
        <v>257</v>
      </c>
      <c r="C121" s="180" t="n">
        <f aca="false">C122+C123+C124</f>
        <v>0.08653</v>
      </c>
      <c r="D121" s="178"/>
      <c r="E121" s="179"/>
    </row>
    <row r="122" customFormat="false" ht="15" hidden="false" customHeight="false" outlineLevel="0" collapsed="false">
      <c r="A122" s="97"/>
      <c r="B122" s="113" t="s">
        <v>258</v>
      </c>
      <c r="C122" s="162" t="n">
        <v>0.00653</v>
      </c>
      <c r="D122" s="181" t="n">
        <f aca="false">(($C$136+$D$119+$D$120)/1-$C$121)*C122</f>
        <v>33.2216720425611</v>
      </c>
      <c r="E122" s="175"/>
    </row>
    <row r="123" customFormat="false" ht="15" hidden="false" customHeight="false" outlineLevel="0" collapsed="false">
      <c r="A123" s="97"/>
      <c r="B123" s="113" t="s">
        <v>259</v>
      </c>
      <c r="C123" s="182" t="n">
        <v>0.03</v>
      </c>
      <c r="D123" s="181" t="n">
        <f aca="false">(($C$136+$D$119+$D$120)/1-$C$121)*C123</f>
        <v>152.626364667202</v>
      </c>
      <c r="E123" s="175"/>
    </row>
    <row r="124" customFormat="false" ht="15" hidden="false" customHeight="false" outlineLevel="0" collapsed="false">
      <c r="A124" s="97"/>
      <c r="B124" s="113" t="s">
        <v>260</v>
      </c>
      <c r="C124" s="162" t="n">
        <v>0.05</v>
      </c>
      <c r="D124" s="183" t="n">
        <f aca="false">(($C$136+$D$119+$D$120)/1-$C$121)*C124</f>
        <v>254.377274445337</v>
      </c>
    </row>
    <row r="125" customFormat="false" ht="15" hidden="false" customHeight="true" outlineLevel="0" collapsed="false">
      <c r="A125" s="95" t="s">
        <v>201</v>
      </c>
      <c r="B125" s="95"/>
      <c r="C125" s="184" t="n">
        <f aca="false">SUM(C119:C124)-C121</f>
        <v>0.20443</v>
      </c>
      <c r="D125" s="172" t="n">
        <f aca="false">SUM(D119:D124)</f>
        <v>990.574974475898</v>
      </c>
      <c r="E125" s="109"/>
    </row>
    <row r="126" customFormat="false" ht="15" hidden="false" customHeight="false" outlineLevel="0" collapsed="false">
      <c r="A126" s="185"/>
      <c r="B126" s="185"/>
      <c r="C126" s="186"/>
      <c r="D126" s="187"/>
      <c r="E126" s="109"/>
    </row>
    <row r="127" customFormat="false" ht="15" hidden="false" customHeight="false" outlineLevel="0" collapsed="false">
      <c r="A127" s="188"/>
      <c r="B127" s="142"/>
      <c r="C127" s="189"/>
      <c r="D127" s="190"/>
    </row>
    <row r="128" customFormat="false" ht="15" hidden="false" customHeight="false" outlineLevel="0" collapsed="false">
      <c r="A128" s="93" t="s">
        <v>261</v>
      </c>
      <c r="B128" s="93"/>
      <c r="C128" s="93"/>
      <c r="D128" s="82"/>
    </row>
    <row r="129" customFormat="false" ht="15" hidden="false" customHeight="false" outlineLevel="0" collapsed="false">
      <c r="A129" s="82"/>
      <c r="B129" s="82"/>
      <c r="C129" s="82"/>
      <c r="D129" s="82"/>
    </row>
    <row r="130" customFormat="false" ht="26.85" hidden="false" customHeight="false" outlineLevel="0" collapsed="false">
      <c r="A130" s="94"/>
      <c r="B130" s="96" t="s">
        <v>262</v>
      </c>
      <c r="C130" s="96" t="s">
        <v>162</v>
      </c>
      <c r="D130" s="82"/>
      <c r="E130" s="191"/>
    </row>
    <row r="131" customFormat="false" ht="15" hidden="false" customHeight="false" outlineLevel="0" collapsed="false">
      <c r="A131" s="192" t="s">
        <v>163</v>
      </c>
      <c r="B131" s="113" t="s">
        <v>160</v>
      </c>
      <c r="C131" s="193" t="n">
        <f aca="false">D19</f>
        <v>1669.33</v>
      </c>
      <c r="D131" s="82"/>
      <c r="E131" s="109"/>
    </row>
    <row r="132" customFormat="false" ht="15" hidden="false" customHeight="false" outlineLevel="0" collapsed="false">
      <c r="A132" s="192" t="s">
        <v>165</v>
      </c>
      <c r="B132" s="113" t="s">
        <v>178</v>
      </c>
      <c r="C132" s="193" t="n">
        <f aca="false">C67</f>
        <v>1801.59541238786</v>
      </c>
      <c r="D132" s="82"/>
    </row>
    <row r="133" customFormat="false" ht="15" hidden="false" customHeight="false" outlineLevel="0" collapsed="false">
      <c r="A133" s="192" t="s">
        <v>167</v>
      </c>
      <c r="B133" s="113" t="s">
        <v>223</v>
      </c>
      <c r="C133" s="193" t="n">
        <f aca="false">D78+0.05</f>
        <v>118.996662397333</v>
      </c>
      <c r="D133" s="82"/>
    </row>
    <row r="134" customFormat="false" ht="15" hidden="false" customHeight="false" outlineLevel="0" collapsed="false">
      <c r="A134" s="192" t="s">
        <v>169</v>
      </c>
      <c r="B134" s="113" t="s">
        <v>232</v>
      </c>
      <c r="C134" s="193" t="n">
        <f aca="false">C104</f>
        <v>24.5791002452002</v>
      </c>
      <c r="D134" s="82"/>
    </row>
    <row r="135" customFormat="false" ht="15" hidden="false" customHeight="false" outlineLevel="0" collapsed="false">
      <c r="A135" s="192" t="s">
        <v>171</v>
      </c>
      <c r="B135" s="113" t="s">
        <v>249</v>
      </c>
      <c r="C135" s="193" t="n">
        <f aca="false">C114</f>
        <v>922.781180555555</v>
      </c>
      <c r="D135" s="82"/>
    </row>
    <row r="136" customFormat="false" ht="15" hidden="false" customHeight="true" outlineLevel="0" collapsed="false">
      <c r="A136" s="95" t="s">
        <v>263</v>
      </c>
      <c r="B136" s="95"/>
      <c r="C136" s="194" t="n">
        <f aca="false">SUM(C131:C135)</f>
        <v>4537.28235558595</v>
      </c>
      <c r="D136" s="195"/>
    </row>
    <row r="137" customFormat="false" ht="15" hidden="false" customHeight="false" outlineLevel="0" collapsed="false">
      <c r="A137" s="192" t="s">
        <v>173</v>
      </c>
      <c r="B137" s="113" t="s">
        <v>264</v>
      </c>
      <c r="C137" s="193" t="n">
        <f aca="false">D125</f>
        <v>990.574974475898</v>
      </c>
      <c r="D137" s="82"/>
    </row>
    <row r="138" customFormat="false" ht="15" hidden="false" customHeight="false" outlineLevel="0" collapsed="false">
      <c r="A138" s="192"/>
      <c r="B138" s="113"/>
      <c r="C138" s="193"/>
      <c r="D138" s="82"/>
    </row>
    <row r="139" customFormat="false" ht="15" hidden="false" customHeight="true" outlineLevel="0" collapsed="false">
      <c r="A139" s="95" t="s">
        <v>265</v>
      </c>
      <c r="B139" s="95"/>
      <c r="C139" s="196" t="n">
        <f aca="false">SUM(C136:C138)</f>
        <v>5527.85733006185</v>
      </c>
      <c r="D139" s="108"/>
      <c r="E139" s="109"/>
    </row>
    <row r="140" customFormat="false" ht="15" hidden="false" customHeight="true" outlineLevel="0" collapsed="false">
      <c r="A140" s="7" t="s">
        <v>26</v>
      </c>
      <c r="B140" s="7"/>
      <c r="C140" s="7"/>
      <c r="D140" s="7"/>
      <c r="E140" s="109"/>
    </row>
    <row r="141" customFormat="false" ht="15" hidden="false" customHeight="false" outlineLevel="0" collapsed="false">
      <c r="A141" s="7"/>
      <c r="B141" s="7"/>
      <c r="C141" s="7"/>
      <c r="D141" s="7"/>
    </row>
    <row r="142" customFormat="false" ht="15" hidden="false" customHeight="false" outlineLevel="0" collapsed="false">
      <c r="A142" s="7"/>
      <c r="B142" s="7"/>
      <c r="C142" s="7"/>
      <c r="D142" s="7"/>
    </row>
    <row r="143" customFormat="false" ht="15" hidden="false" customHeight="false" outlineLevel="0" collapsed="false">
      <c r="A143" s="7"/>
      <c r="B143" s="7"/>
      <c r="C143" s="7"/>
      <c r="D143" s="7"/>
    </row>
    <row r="144" customFormat="false" ht="15" hidden="false" customHeight="false" outlineLevel="0" collapsed="false">
      <c r="A144" s="7"/>
      <c r="B144" s="7"/>
      <c r="C144" s="7"/>
      <c r="D144" s="7"/>
    </row>
    <row r="145" customFormat="false" ht="15" hidden="false" customHeight="false" outlineLevel="0" collapsed="false">
      <c r="A145" s="7"/>
      <c r="B145" s="7"/>
      <c r="C145" s="7"/>
      <c r="D145" s="7"/>
    </row>
    <row r="147" customFormat="false" ht="15" hidden="false" customHeight="false" outlineLevel="0" collapsed="false">
      <c r="A147" s="1" t="s">
        <v>27</v>
      </c>
    </row>
  </sheetData>
  <mergeCells count="44">
    <mergeCell ref="A2:D2"/>
    <mergeCell ref="A3:D3"/>
    <mergeCell ref="A4:B4"/>
    <mergeCell ref="A5:B5"/>
    <mergeCell ref="A6:B6"/>
    <mergeCell ref="A7:B7"/>
    <mergeCell ref="A9:D9"/>
    <mergeCell ref="B11:C11"/>
    <mergeCell ref="B12:C12"/>
    <mergeCell ref="B13:C13"/>
    <mergeCell ref="B14:C14"/>
    <mergeCell ref="B15:C15"/>
    <mergeCell ref="B16:C16"/>
    <mergeCell ref="B17:C17"/>
    <mergeCell ref="B18:C18"/>
    <mergeCell ref="A19:C19"/>
    <mergeCell ref="A20:C20"/>
    <mergeCell ref="A23:D23"/>
    <mergeCell ref="A25:D25"/>
    <mergeCell ref="A30:B30"/>
    <mergeCell ref="A32:D32"/>
    <mergeCell ref="A43:B43"/>
    <mergeCell ref="A45:D45"/>
    <mergeCell ref="A59:B59"/>
    <mergeCell ref="A61:C61"/>
    <mergeCell ref="A67:B67"/>
    <mergeCell ref="A69:D69"/>
    <mergeCell ref="A70:D70"/>
    <mergeCell ref="A78:B78"/>
    <mergeCell ref="A80:D80"/>
    <mergeCell ref="A82:D82"/>
    <mergeCell ref="A91:B91"/>
    <mergeCell ref="A93:D93"/>
    <mergeCell ref="A97:B97"/>
    <mergeCell ref="A99:C99"/>
    <mergeCell ref="A104:B104"/>
    <mergeCell ref="A107:C107"/>
    <mergeCell ref="A114:B114"/>
    <mergeCell ref="A116:D116"/>
    <mergeCell ref="A125:B125"/>
    <mergeCell ref="A128:C128"/>
    <mergeCell ref="A136:B136"/>
    <mergeCell ref="A139:B139"/>
    <mergeCell ref="A140:D145"/>
  </mergeCells>
  <printOptions headings="false" gridLines="false" gridLinesSet="true" horizontalCentered="true" verticalCentered="false"/>
  <pageMargins left="0.511805555555556" right="0.511805555555556" top="0.7875" bottom="0.7875" header="0.511811023622047" footer="0.511811023622047"/>
  <pageSetup paperSize="9" scale="78" fitToWidth="1" fitToHeight="1" pageOrder="downThenOver" orientation="portrait" blackAndWhite="false" draft="false" cellComments="none" horizontalDpi="300" verticalDpi="300" copies="1"/>
  <headerFooter differentFirst="false" differentOddEven="false">
    <oddHeader/>
    <oddFooter/>
  </headerFooter>
  <rowBreaks count="2" manualBreakCount="2">
    <brk id="60" man="true" max="16383" min="0"/>
    <brk id="115" man="true" max="16383" min="0"/>
  </rowBreaks>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tabColor rgb="FF548235"/>
    <pageSetUpPr fitToPage="false"/>
  </sheetPr>
  <dimension ref="A1:F148"/>
  <sheetViews>
    <sheetView showFormulas="false" showGridLines="true" showRowColHeaders="true" showZeros="true" rightToLeft="false" tabSelected="false" showOutlineSymbols="true" defaultGridColor="true" view="normal" topLeftCell="A121" colorId="64" zoomScale="100" zoomScaleNormal="100" zoomScalePageLayoutView="100" workbookViewId="0">
      <selection pane="topLeft" activeCell="C139" activeCellId="0" sqref="C139"/>
    </sheetView>
  </sheetViews>
  <sheetFormatPr defaultColWidth="8.6796875" defaultRowHeight="15" zeroHeight="false" outlineLevelRow="0" outlineLevelCol="0"/>
  <cols>
    <col collapsed="false" customWidth="true" hidden="false" outlineLevel="0" max="2" min="2" style="1" width="61.71"/>
    <col collapsed="false" customWidth="true" hidden="false" outlineLevel="0" max="3" min="3" style="1" width="17.71"/>
    <col collapsed="false" customWidth="true" hidden="false" outlineLevel="0" max="4" min="4" style="1" width="15.71"/>
    <col collapsed="false" customWidth="true" hidden="false" outlineLevel="0" max="5" min="5" style="1" width="39.29"/>
    <col collapsed="false" customWidth="true" hidden="false" outlineLevel="0" max="6" min="6" style="1" width="20.85"/>
  </cols>
  <sheetData>
    <row r="1" customFormat="false" ht="15" hidden="false" customHeight="false" outlineLevel="0" collapsed="false">
      <c r="A1" s="82"/>
      <c r="B1" s="82"/>
      <c r="C1" s="82"/>
      <c r="D1" s="82"/>
    </row>
    <row r="2" customFormat="false" ht="15" hidden="false" customHeight="true" outlineLevel="0" collapsed="false">
      <c r="A2" s="83" t="s">
        <v>149</v>
      </c>
      <c r="B2" s="83"/>
      <c r="C2" s="83"/>
      <c r="D2" s="83"/>
    </row>
    <row r="3" customFormat="false" ht="15" hidden="false" customHeight="true" outlineLevel="0" collapsed="false">
      <c r="A3" s="84" t="s">
        <v>266</v>
      </c>
      <c r="B3" s="84"/>
      <c r="C3" s="84"/>
      <c r="D3" s="84"/>
    </row>
    <row r="4" customFormat="false" ht="15" hidden="false" customHeight="true" outlineLevel="0" collapsed="false">
      <c r="A4" s="88" t="str">
        <f aca="false">CCT!C4</f>
        <v>AM000578/2024</v>
      </c>
      <c r="B4" s="88"/>
      <c r="C4" s="86" t="s">
        <v>151</v>
      </c>
      <c r="D4" s="87" t="str">
        <f aca="false">CCT!C21</f>
        <v>01 de janeiro</v>
      </c>
    </row>
    <row r="5" customFormat="false" ht="15" hidden="false" customHeight="true" outlineLevel="0" collapsed="false">
      <c r="A5" s="88" t="s">
        <v>267</v>
      </c>
      <c r="B5" s="88"/>
      <c r="C5" s="86" t="s">
        <v>153</v>
      </c>
      <c r="D5" s="89" t="s">
        <v>268</v>
      </c>
    </row>
    <row r="6" customFormat="false" ht="15" hidden="false" customHeight="true" outlineLevel="0" collapsed="false">
      <c r="A6" s="88" t="s">
        <v>269</v>
      </c>
      <c r="B6" s="88"/>
      <c r="C6" s="86" t="s">
        <v>156</v>
      </c>
      <c r="D6" s="90" t="n">
        <v>1</v>
      </c>
    </row>
    <row r="7" customFormat="false" ht="15" hidden="false" customHeight="true" outlineLevel="0" collapsed="false">
      <c r="A7" s="88" t="s">
        <v>157</v>
      </c>
      <c r="B7" s="88"/>
      <c r="C7" s="91" t="s">
        <v>158</v>
      </c>
      <c r="D7" s="92" t="s">
        <v>159</v>
      </c>
    </row>
    <row r="8" customFormat="false" ht="15" hidden="false" customHeight="false" outlineLevel="0" collapsed="false">
      <c r="A8" s="82"/>
      <c r="B8" s="82"/>
      <c r="C8" s="82"/>
      <c r="D8" s="82"/>
    </row>
    <row r="9" customFormat="false" ht="15" hidden="false" customHeight="false" outlineLevel="0" collapsed="false">
      <c r="A9" s="93" t="s">
        <v>160</v>
      </c>
      <c r="B9" s="93"/>
      <c r="C9" s="93"/>
      <c r="D9" s="93"/>
    </row>
    <row r="10" customFormat="false" ht="15" hidden="false" customHeight="false" outlineLevel="0" collapsed="false">
      <c r="A10" s="82"/>
      <c r="B10" s="82"/>
      <c r="C10" s="82"/>
      <c r="D10" s="82"/>
    </row>
    <row r="11" customFormat="false" ht="15" hidden="false" customHeight="true" outlineLevel="0" collapsed="false">
      <c r="A11" s="94" t="n">
        <v>1</v>
      </c>
      <c r="B11" s="95" t="s">
        <v>161</v>
      </c>
      <c r="C11" s="95"/>
      <c r="D11" s="96" t="s">
        <v>162</v>
      </c>
      <c r="E11" s="82"/>
    </row>
    <row r="12" customFormat="false" ht="15" hidden="false" customHeight="true" outlineLevel="0" collapsed="false">
      <c r="A12" s="97" t="s">
        <v>163</v>
      </c>
      <c r="B12" s="98" t="s">
        <v>164</v>
      </c>
      <c r="C12" s="98"/>
      <c r="D12" s="99" t="n">
        <f aca="false">CCT!C37</f>
        <v>2402.87</v>
      </c>
      <c r="E12" s="82"/>
    </row>
    <row r="13" customFormat="false" ht="15" hidden="false" customHeight="true" outlineLevel="0" collapsed="false">
      <c r="A13" s="97" t="s">
        <v>165</v>
      </c>
      <c r="B13" s="98" t="s">
        <v>166</v>
      </c>
      <c r="C13" s="98"/>
      <c r="D13" s="100" t="n">
        <v>0</v>
      </c>
      <c r="E13" s="82"/>
    </row>
    <row r="14" customFormat="false" ht="15" hidden="false" customHeight="true" outlineLevel="0" collapsed="false">
      <c r="A14" s="97" t="s">
        <v>167</v>
      </c>
      <c r="B14" s="98" t="s">
        <v>168</v>
      </c>
      <c r="C14" s="98"/>
      <c r="D14" s="101"/>
      <c r="E14" s="82"/>
    </row>
    <row r="15" customFormat="false" ht="15" hidden="false" customHeight="true" outlineLevel="0" collapsed="false">
      <c r="A15" s="97" t="s">
        <v>169</v>
      </c>
      <c r="B15" s="98" t="s">
        <v>170</v>
      </c>
      <c r="C15" s="98"/>
      <c r="D15" s="100" t="n">
        <v>0</v>
      </c>
      <c r="E15" s="82"/>
    </row>
    <row r="16" customFormat="false" ht="15" hidden="false" customHeight="true" outlineLevel="0" collapsed="false">
      <c r="A16" s="97" t="s">
        <v>171</v>
      </c>
      <c r="B16" s="98" t="s">
        <v>172</v>
      </c>
      <c r="C16" s="98"/>
      <c r="D16" s="102" t="n">
        <v>0</v>
      </c>
      <c r="E16" s="82"/>
    </row>
    <row r="17" customFormat="false" ht="15" hidden="false" customHeight="true" outlineLevel="0" collapsed="false">
      <c r="A17" s="97" t="s">
        <v>173</v>
      </c>
      <c r="B17" s="98" t="s">
        <v>174</v>
      </c>
      <c r="C17" s="98"/>
      <c r="D17" s="102" t="n">
        <v>0</v>
      </c>
      <c r="E17" s="82"/>
    </row>
    <row r="18" customFormat="false" ht="15" hidden="false" customHeight="false" outlineLevel="0" collapsed="false">
      <c r="A18" s="97" t="s">
        <v>175</v>
      </c>
      <c r="B18" s="98"/>
      <c r="C18" s="98"/>
      <c r="D18" s="101"/>
      <c r="E18" s="103"/>
    </row>
    <row r="19" customFormat="false" ht="15.75" hidden="false" customHeight="true" outlineLevel="0" collapsed="false">
      <c r="A19" s="104" t="s">
        <v>176</v>
      </c>
      <c r="B19" s="104"/>
      <c r="C19" s="104"/>
      <c r="D19" s="105" t="n">
        <f aca="false">SUM(D12:D18)</f>
        <v>2402.87</v>
      </c>
      <c r="E19" s="106"/>
    </row>
    <row r="20" customFormat="false" ht="15" hidden="false" customHeight="true" outlineLevel="0" collapsed="false">
      <c r="A20" s="104" t="s">
        <v>177</v>
      </c>
      <c r="B20" s="104"/>
      <c r="C20" s="104"/>
      <c r="D20" s="107" t="n">
        <f aca="false">D19-D18</f>
        <v>2402.87</v>
      </c>
      <c r="E20" s="108"/>
    </row>
    <row r="21" customFormat="false" ht="15" hidden="false" customHeight="false" outlineLevel="0" collapsed="false">
      <c r="A21" s="82"/>
      <c r="B21" s="82"/>
      <c r="C21" s="82"/>
      <c r="D21" s="108" t="n">
        <f aca="false">D20-D19</f>
        <v>0</v>
      </c>
      <c r="E21" s="109"/>
    </row>
    <row r="22" customFormat="false" ht="6" hidden="false" customHeight="true" outlineLevel="0" collapsed="false">
      <c r="A22" s="82"/>
      <c r="B22" s="82"/>
      <c r="C22" s="82"/>
      <c r="D22" s="82"/>
      <c r="E22" s="109"/>
    </row>
    <row r="23" customFormat="false" ht="15" hidden="false" customHeight="false" outlineLevel="0" collapsed="false">
      <c r="A23" s="93" t="s">
        <v>178</v>
      </c>
      <c r="B23" s="93"/>
      <c r="C23" s="93"/>
      <c r="D23" s="93"/>
      <c r="E23" s="109"/>
    </row>
    <row r="24" customFormat="false" ht="15" hidden="false" customHeight="false" outlineLevel="0" collapsed="false">
      <c r="A24" s="110"/>
      <c r="B24" s="82"/>
      <c r="C24" s="82"/>
      <c r="D24" s="82"/>
    </row>
    <row r="25" customFormat="false" ht="15" hidden="false" customHeight="false" outlineLevel="0" collapsed="false">
      <c r="A25" s="111" t="s">
        <v>179</v>
      </c>
      <c r="B25" s="111"/>
      <c r="C25" s="111"/>
      <c r="D25" s="111"/>
    </row>
    <row r="26" customFormat="false" ht="15" hidden="false" customHeight="false" outlineLevel="0" collapsed="false">
      <c r="A26" s="82"/>
      <c r="B26" s="112" t="s">
        <v>180</v>
      </c>
      <c r="C26" s="82"/>
      <c r="D26" s="82"/>
    </row>
    <row r="27" customFormat="false" ht="15" hidden="false" customHeight="false" outlineLevel="0" collapsed="false">
      <c r="A27" s="95" t="s">
        <v>181</v>
      </c>
      <c r="B27" s="96" t="s">
        <v>182</v>
      </c>
      <c r="C27" s="95" t="s">
        <v>183</v>
      </c>
      <c r="D27" s="96" t="s">
        <v>162</v>
      </c>
      <c r="E27" s="82"/>
    </row>
    <row r="28" customFormat="false" ht="15" hidden="false" customHeight="false" outlineLevel="0" collapsed="false">
      <c r="A28" s="97" t="s">
        <v>163</v>
      </c>
      <c r="B28" s="113" t="s">
        <v>184</v>
      </c>
      <c r="C28" s="114" t="n">
        <v>0.08333333</v>
      </c>
      <c r="D28" s="115" t="n">
        <f aca="false">D20*C28</f>
        <v>200.2391586571</v>
      </c>
      <c r="E28" s="108"/>
    </row>
    <row r="29" customFormat="false" ht="15" hidden="false" customHeight="false" outlineLevel="0" collapsed="false">
      <c r="A29" s="97" t="s">
        <v>165</v>
      </c>
      <c r="B29" s="113" t="s">
        <v>185</v>
      </c>
      <c r="C29" s="116" t="n">
        <f aca="false">((1/12)+(1/3/12))</f>
        <v>0.111111111111111</v>
      </c>
      <c r="D29" s="115" t="n">
        <f aca="false">D20*C29</f>
        <v>266.985555555556</v>
      </c>
      <c r="E29" s="108"/>
    </row>
    <row r="30" customFormat="false" ht="15" hidden="false" customHeight="true" outlineLevel="0" collapsed="false">
      <c r="A30" s="104" t="s">
        <v>186</v>
      </c>
      <c r="B30" s="104"/>
      <c r="C30" s="117" t="n">
        <f aca="false">SUM(C28:C29)</f>
        <v>0.194444441111111</v>
      </c>
      <c r="D30" s="118" t="n">
        <f aca="false">SUM(D28:D29)</f>
        <v>467.224714212656</v>
      </c>
      <c r="E30" s="108"/>
    </row>
    <row r="31" customFormat="false" ht="15" hidden="false" customHeight="false" outlineLevel="0" collapsed="false">
      <c r="A31" s="82"/>
      <c r="B31" s="82"/>
      <c r="C31" s="82"/>
      <c r="D31" s="82"/>
    </row>
    <row r="32" customFormat="false" ht="26.85" hidden="false" customHeight="true" outlineLevel="0" collapsed="false">
      <c r="A32" s="119" t="s">
        <v>187</v>
      </c>
      <c r="B32" s="119"/>
      <c r="C32" s="119"/>
      <c r="D32" s="119"/>
    </row>
    <row r="33" customFormat="false" ht="15" hidden="false" customHeight="false" outlineLevel="0" collapsed="false">
      <c r="A33" s="82"/>
      <c r="B33" s="112" t="s">
        <v>188</v>
      </c>
      <c r="C33" s="82"/>
      <c r="D33" s="82"/>
    </row>
    <row r="34" customFormat="false" ht="15" hidden="false" customHeight="false" outlineLevel="0" collapsed="false">
      <c r="A34" s="95" t="s">
        <v>189</v>
      </c>
      <c r="B34" s="96" t="s">
        <v>190</v>
      </c>
      <c r="C34" s="96" t="s">
        <v>191</v>
      </c>
      <c r="D34" s="96" t="s">
        <v>162</v>
      </c>
    </row>
    <row r="35" customFormat="false" ht="15" hidden="false" customHeight="false" outlineLevel="0" collapsed="false">
      <c r="A35" s="97" t="s">
        <v>163</v>
      </c>
      <c r="B35" s="113" t="s">
        <v>192</v>
      </c>
      <c r="C35" s="120" t="n">
        <v>0.2</v>
      </c>
      <c r="D35" s="115" t="n">
        <f aca="false">($D$20+$D$30)*C35</f>
        <v>574.018942842531</v>
      </c>
      <c r="E35" s="121"/>
    </row>
    <row r="36" customFormat="false" ht="14.25" hidden="false" customHeight="true" outlineLevel="0" collapsed="false">
      <c r="A36" s="97" t="s">
        <v>165</v>
      </c>
      <c r="B36" s="113" t="s">
        <v>193</v>
      </c>
      <c r="C36" s="120" t="n">
        <v>0.025</v>
      </c>
      <c r="D36" s="115" t="n">
        <f aca="false">($D$20+$D$30)*C36</f>
        <v>71.7523678553164</v>
      </c>
      <c r="E36" s="121"/>
    </row>
    <row r="37" customFormat="false" ht="15" hidden="false" customHeight="false" outlineLevel="0" collapsed="false">
      <c r="A37" s="97" t="s">
        <v>167</v>
      </c>
      <c r="B37" s="113" t="s">
        <v>194</v>
      </c>
      <c r="C37" s="120" t="n">
        <v>0.03</v>
      </c>
      <c r="D37" s="115" t="n">
        <f aca="false">($D$20+$D$30)*C37</f>
        <v>86.1028414263797</v>
      </c>
      <c r="E37" s="121"/>
    </row>
    <row r="38" customFormat="false" ht="15" hidden="false" customHeight="false" outlineLevel="0" collapsed="false">
      <c r="A38" s="97" t="s">
        <v>169</v>
      </c>
      <c r="B38" s="113" t="s">
        <v>195</v>
      </c>
      <c r="C38" s="120" t="n">
        <v>0.015</v>
      </c>
      <c r="D38" s="115" t="n">
        <f aca="false">($D$20+$D$30)*C38</f>
        <v>43.0514207131898</v>
      </c>
      <c r="E38" s="121"/>
    </row>
    <row r="39" customFormat="false" ht="15" hidden="false" customHeight="false" outlineLevel="0" collapsed="false">
      <c r="A39" s="97" t="s">
        <v>171</v>
      </c>
      <c r="B39" s="113" t="s">
        <v>196</v>
      </c>
      <c r="C39" s="120" t="n">
        <v>0.01</v>
      </c>
      <c r="D39" s="115" t="n">
        <f aca="false">($D$20+$D$30)*C39</f>
        <v>28.7009471421266</v>
      </c>
      <c r="E39" s="121"/>
    </row>
    <row r="40" customFormat="false" ht="15" hidden="false" customHeight="false" outlineLevel="0" collapsed="false">
      <c r="A40" s="97" t="s">
        <v>173</v>
      </c>
      <c r="B40" s="113" t="s">
        <v>197</v>
      </c>
      <c r="C40" s="120" t="n">
        <v>0.006</v>
      </c>
      <c r="D40" s="115" t="n">
        <f aca="false">($D$20+$D$30)*C40</f>
        <v>17.2205682852759</v>
      </c>
      <c r="E40" s="121"/>
    </row>
    <row r="41" customFormat="false" ht="15" hidden="false" customHeight="false" outlineLevel="0" collapsed="false">
      <c r="A41" s="97" t="s">
        <v>175</v>
      </c>
      <c r="B41" s="113" t="s">
        <v>198</v>
      </c>
      <c r="C41" s="120" t="n">
        <v>0.002</v>
      </c>
      <c r="D41" s="115" t="n">
        <f aca="false">($D$20+$D$30)*C41</f>
        <v>5.74018942842531</v>
      </c>
      <c r="E41" s="121"/>
    </row>
    <row r="42" customFormat="false" ht="15.75" hidden="false" customHeight="true" outlineLevel="0" collapsed="false">
      <c r="A42" s="97" t="s">
        <v>199</v>
      </c>
      <c r="B42" s="113" t="s">
        <v>200</v>
      </c>
      <c r="C42" s="120" t="n">
        <v>0.08</v>
      </c>
      <c r="D42" s="115" t="n">
        <f aca="false">($D$20+$D$30)*C42</f>
        <v>229.607577137012</v>
      </c>
      <c r="E42" s="122"/>
    </row>
    <row r="43" customFormat="false" ht="15" hidden="false" customHeight="true" outlineLevel="0" collapsed="false">
      <c r="A43" s="104" t="s">
        <v>201</v>
      </c>
      <c r="B43" s="104"/>
      <c r="C43" s="123" t="n">
        <f aca="false">SUM(C35:C42)</f>
        <v>0.368</v>
      </c>
      <c r="D43" s="118" t="n">
        <f aca="false">SUM(D35:D42)</f>
        <v>1056.19485483026</v>
      </c>
    </row>
    <row r="44" customFormat="false" ht="15" hidden="false" customHeight="false" outlineLevel="0" collapsed="false">
      <c r="A44" s="82"/>
      <c r="B44" s="82"/>
      <c r="C44" s="82"/>
      <c r="D44" s="82"/>
    </row>
    <row r="45" customFormat="false" ht="15" hidden="false" customHeight="false" outlineLevel="0" collapsed="false">
      <c r="A45" s="111" t="s">
        <v>202</v>
      </c>
      <c r="B45" s="111"/>
      <c r="C45" s="111"/>
      <c r="D45" s="111"/>
    </row>
    <row r="46" customFormat="false" ht="15" hidden="false" customHeight="false" outlineLevel="0" collapsed="false">
      <c r="A46" s="82"/>
      <c r="B46" s="112" t="s">
        <v>203</v>
      </c>
      <c r="C46" s="82"/>
      <c r="D46" s="82"/>
    </row>
    <row r="47" customFormat="false" ht="15" hidden="false" customHeight="false" outlineLevel="0" collapsed="false">
      <c r="A47" s="197" t="s">
        <v>204</v>
      </c>
      <c r="B47" s="96" t="s">
        <v>205</v>
      </c>
      <c r="C47" s="96" t="s">
        <v>206</v>
      </c>
      <c r="D47" s="96" t="s">
        <v>162</v>
      </c>
      <c r="E47" s="82"/>
    </row>
    <row r="48" customFormat="false" ht="17.35" hidden="false" customHeight="false" outlineLevel="0" collapsed="false">
      <c r="A48" s="163" t="s">
        <v>163</v>
      </c>
      <c r="B48" s="113" t="s">
        <v>207</v>
      </c>
      <c r="C48" s="124"/>
      <c r="D48" s="125" t="n">
        <f aca="false">(4.5*2)*22</f>
        <v>198</v>
      </c>
      <c r="E48" s="126"/>
    </row>
    <row r="49" customFormat="false" ht="17.25" hidden="false" customHeight="true" outlineLevel="0" collapsed="false">
      <c r="A49" s="163"/>
      <c r="B49" s="113" t="s">
        <v>208</v>
      </c>
      <c r="C49" s="127" t="n">
        <f aca="false">CCT!D32</f>
        <v>0.06</v>
      </c>
      <c r="D49" s="125" t="n">
        <f aca="false">-($D$12*C49)</f>
        <v>-144.1722</v>
      </c>
      <c r="E49" s="108"/>
    </row>
    <row r="50" customFormat="false" ht="15" hidden="false" customHeight="false" outlineLevel="0" collapsed="false">
      <c r="A50" s="163" t="s">
        <v>165</v>
      </c>
      <c r="B50" s="128" t="s">
        <v>209</v>
      </c>
      <c r="C50" s="124"/>
      <c r="D50" s="125" t="n">
        <f aca="false">22*CCT!C31</f>
        <v>506</v>
      </c>
      <c r="E50" s="82"/>
    </row>
    <row r="51" customFormat="false" ht="15" hidden="false" customHeight="false" outlineLevel="0" collapsed="false">
      <c r="A51" s="163"/>
      <c r="B51" s="113" t="s">
        <v>210</v>
      </c>
      <c r="C51" s="127" t="n">
        <f aca="false">CCT!D31</f>
        <v>0.1</v>
      </c>
      <c r="D51" s="125" t="n">
        <f aca="false">-C51*D50</f>
        <v>-50.6</v>
      </c>
      <c r="E51" s="82"/>
    </row>
    <row r="52" customFormat="false" ht="15" hidden="false" customHeight="false" outlineLevel="0" collapsed="false">
      <c r="A52" s="163" t="s">
        <v>167</v>
      </c>
      <c r="B52" s="164" t="s">
        <v>211</v>
      </c>
      <c r="C52" s="124"/>
      <c r="D52" s="125" t="n">
        <v>150</v>
      </c>
      <c r="E52" s="82"/>
    </row>
    <row r="53" customFormat="false" ht="15" hidden="false" customHeight="false" outlineLevel="0" collapsed="false">
      <c r="A53" s="163" t="s">
        <v>169</v>
      </c>
      <c r="B53" s="128" t="s">
        <v>212</v>
      </c>
      <c r="C53" s="130"/>
      <c r="D53" s="131" t="n">
        <f aca="false">CCT!C33</f>
        <v>0</v>
      </c>
      <c r="E53" s="132"/>
    </row>
    <row r="54" customFormat="false" ht="15" hidden="false" customHeight="false" outlineLevel="0" collapsed="false">
      <c r="A54" s="163"/>
      <c r="B54" s="128" t="s">
        <v>213</v>
      </c>
      <c r="C54" s="133" t="n">
        <f aca="false">CCT!D33</f>
        <v>0</v>
      </c>
      <c r="D54" s="125" t="n">
        <f aca="false">-CCT!C33*CCT!D33</f>
        <v>0</v>
      </c>
      <c r="E54" s="134"/>
    </row>
    <row r="55" customFormat="false" ht="15" hidden="false" customHeight="false" outlineLevel="0" collapsed="false">
      <c r="A55" s="163" t="s">
        <v>199</v>
      </c>
      <c r="B55" s="128" t="s">
        <v>23</v>
      </c>
      <c r="C55" s="128"/>
      <c r="D55" s="131" t="n">
        <f aca="false">CCT!C34</f>
        <v>15</v>
      </c>
      <c r="E55" s="108"/>
    </row>
    <row r="56" customFormat="false" ht="15" hidden="false" customHeight="false" outlineLevel="0" collapsed="false">
      <c r="A56" s="163"/>
      <c r="B56" s="113" t="s">
        <v>214</v>
      </c>
      <c r="C56" s="135" t="n">
        <f aca="false">CCT!D34</f>
        <v>0</v>
      </c>
      <c r="D56" s="136" t="n">
        <f aca="false">-C56*D55</f>
        <v>0</v>
      </c>
      <c r="E56" s="82"/>
    </row>
    <row r="57" customFormat="false" ht="15" hidden="false" customHeight="false" outlineLevel="0" collapsed="false">
      <c r="A57" s="163" t="s">
        <v>215</v>
      </c>
      <c r="B57" s="113" t="s">
        <v>216</v>
      </c>
      <c r="C57" s="135"/>
      <c r="D57" s="136" t="n">
        <v>10</v>
      </c>
      <c r="E57" s="82"/>
    </row>
    <row r="58" customFormat="false" ht="15" hidden="false" customHeight="false" outlineLevel="0" collapsed="false">
      <c r="A58" s="163" t="s">
        <v>217</v>
      </c>
      <c r="B58" s="113" t="s">
        <v>218</v>
      </c>
      <c r="C58" s="135"/>
      <c r="D58" s="136" t="n">
        <v>15</v>
      </c>
      <c r="E58" s="82"/>
    </row>
    <row r="59" customFormat="false" ht="15" hidden="false" customHeight="true" outlineLevel="0" collapsed="false">
      <c r="A59" s="198" t="s">
        <v>186</v>
      </c>
      <c r="B59" s="198"/>
      <c r="C59" s="138"/>
      <c r="D59" s="107" t="n">
        <f aca="false">SUM(D48:D56)</f>
        <v>674.2278</v>
      </c>
      <c r="E59" s="82"/>
    </row>
    <row r="60" customFormat="false" ht="15" hidden="false" customHeight="false" outlineLevel="0" collapsed="false">
      <c r="A60" s="82"/>
      <c r="B60" s="82" t="s">
        <v>219</v>
      </c>
      <c r="C60" s="82"/>
      <c r="D60" s="82"/>
    </row>
    <row r="61" customFormat="false" ht="15" hidden="false" customHeight="false" outlineLevel="0" collapsed="false">
      <c r="A61" s="111" t="s">
        <v>220</v>
      </c>
      <c r="B61" s="111"/>
      <c r="C61" s="111"/>
      <c r="D61" s="82"/>
    </row>
    <row r="62" customFormat="false" ht="15" hidden="false" customHeight="false" outlineLevel="0" collapsed="false">
      <c r="A62" s="82"/>
      <c r="B62" s="139" t="s">
        <v>221</v>
      </c>
      <c r="C62" s="82"/>
      <c r="D62" s="82"/>
    </row>
    <row r="63" customFormat="false" ht="15" hidden="false" customHeight="false" outlineLevel="0" collapsed="false">
      <c r="A63" s="94" t="n">
        <v>2</v>
      </c>
      <c r="B63" s="96" t="s">
        <v>222</v>
      </c>
      <c r="C63" s="96" t="s">
        <v>162</v>
      </c>
      <c r="D63" s="82"/>
    </row>
    <row r="64" customFormat="false" ht="15" hidden="false" customHeight="false" outlineLevel="0" collapsed="false">
      <c r="A64" s="97" t="s">
        <v>181</v>
      </c>
      <c r="B64" s="113" t="s">
        <v>182</v>
      </c>
      <c r="C64" s="115" t="n">
        <f aca="false">D30</f>
        <v>467.224714212656</v>
      </c>
      <c r="D64" s="82"/>
    </row>
    <row r="65" customFormat="false" ht="15" hidden="false" customHeight="false" outlineLevel="0" collapsed="false">
      <c r="A65" s="97" t="s">
        <v>189</v>
      </c>
      <c r="B65" s="113" t="s">
        <v>190</v>
      </c>
      <c r="C65" s="115" t="n">
        <f aca="false">D43</f>
        <v>1056.19485483026</v>
      </c>
      <c r="D65" s="82"/>
    </row>
    <row r="66" customFormat="false" ht="15" hidden="false" customHeight="false" outlineLevel="0" collapsed="false">
      <c r="A66" s="97" t="s">
        <v>204</v>
      </c>
      <c r="B66" s="113" t="s">
        <v>205</v>
      </c>
      <c r="C66" s="115" t="n">
        <f aca="false">D59</f>
        <v>674.2278</v>
      </c>
      <c r="D66" s="82"/>
    </row>
    <row r="67" customFormat="false" ht="15" hidden="false" customHeight="true" outlineLevel="0" collapsed="false">
      <c r="A67" s="140" t="s">
        <v>186</v>
      </c>
      <c r="B67" s="140"/>
      <c r="C67" s="141" t="n">
        <f aca="false">SUM(C64:C66)</f>
        <v>2197.64736904291</v>
      </c>
      <c r="D67" s="82"/>
    </row>
    <row r="68" customFormat="false" ht="15" hidden="false" customHeight="false" outlineLevel="0" collapsed="false">
      <c r="A68" s="142"/>
      <c r="B68" s="82"/>
      <c r="C68" s="82"/>
      <c r="D68" s="82"/>
    </row>
    <row r="69" customFormat="false" ht="15" hidden="false" customHeight="false" outlineLevel="0" collapsed="false">
      <c r="A69" s="93" t="s">
        <v>223</v>
      </c>
      <c r="B69" s="93"/>
      <c r="C69" s="93"/>
      <c r="D69" s="93"/>
    </row>
    <row r="70" customFormat="false" ht="15" hidden="false" customHeight="false" outlineLevel="0" collapsed="false">
      <c r="A70" s="143" t="s">
        <v>224</v>
      </c>
      <c r="B70" s="143"/>
      <c r="C70" s="143"/>
      <c r="D70" s="143"/>
    </row>
    <row r="71" customFormat="false" ht="15" hidden="false" customHeight="false" outlineLevel="0" collapsed="false">
      <c r="A71" s="94" t="n">
        <v>3</v>
      </c>
      <c r="B71" s="96" t="s">
        <v>225</v>
      </c>
      <c r="C71" s="144" t="s">
        <v>183</v>
      </c>
      <c r="D71" s="95" t="s">
        <v>162</v>
      </c>
      <c r="E71" s="145"/>
    </row>
    <row r="72" customFormat="false" ht="15" hidden="false" customHeight="false" outlineLevel="0" collapsed="false">
      <c r="A72" s="97" t="s">
        <v>163</v>
      </c>
      <c r="B72" s="146" t="s">
        <v>226</v>
      </c>
      <c r="C72" s="147" t="n">
        <f aca="false">(100%*(1/12)*5%)*100%</f>
        <v>0.00416666666666667</v>
      </c>
      <c r="D72" s="148" t="n">
        <f aca="false">C72*$D$20</f>
        <v>10.0119583333333</v>
      </c>
      <c r="E72" s="149"/>
    </row>
    <row r="73" customFormat="false" ht="15" hidden="false" customHeight="false" outlineLevel="0" collapsed="false">
      <c r="A73" s="97" t="s">
        <v>165</v>
      </c>
      <c r="B73" s="146" t="s">
        <v>227</v>
      </c>
      <c r="C73" s="150" t="n">
        <f aca="false">C72*C42</f>
        <v>0.000333333333333333</v>
      </c>
      <c r="D73" s="148" t="n">
        <f aca="false">C73*$D$20</f>
        <v>0.800956666666667</v>
      </c>
      <c r="E73" s="149"/>
    </row>
    <row r="74" customFormat="false" ht="15" hidden="false" customHeight="false" outlineLevel="0" collapsed="false">
      <c r="A74" s="97" t="s">
        <v>167</v>
      </c>
      <c r="B74" s="146" t="s">
        <v>228</v>
      </c>
      <c r="C74" s="150" t="n">
        <f aca="false">C73*40%</f>
        <v>0.000133333333333333</v>
      </c>
      <c r="D74" s="148" t="n">
        <f aca="false">C74*$D$20</f>
        <v>0.320382666666667</v>
      </c>
      <c r="E74" s="82"/>
    </row>
    <row r="75" customFormat="false" ht="15" hidden="false" customHeight="false" outlineLevel="0" collapsed="false">
      <c r="A75" s="97" t="s">
        <v>169</v>
      </c>
      <c r="B75" s="146" t="s">
        <v>229</v>
      </c>
      <c r="C75" s="151" t="n">
        <f aca="false">((7/30)/12)</f>
        <v>0.0194444444444444</v>
      </c>
      <c r="D75" s="148" t="n">
        <f aca="false">C75*$D$20</f>
        <v>46.7224722222222</v>
      </c>
      <c r="E75" s="82"/>
    </row>
    <row r="76" customFormat="false" ht="26.85" hidden="false" customHeight="false" outlineLevel="0" collapsed="false">
      <c r="A76" s="97" t="s">
        <v>171</v>
      </c>
      <c r="B76" s="146" t="s">
        <v>230</v>
      </c>
      <c r="C76" s="150" t="n">
        <f aca="false">C43*C75</f>
        <v>0.00715555555555556</v>
      </c>
      <c r="D76" s="148" t="n">
        <f aca="false">C76*$D$20</f>
        <v>17.1938697777778</v>
      </c>
      <c r="E76" s="108"/>
    </row>
    <row r="77" customFormat="false" ht="15" hidden="false" customHeight="false" outlineLevel="0" collapsed="false">
      <c r="A77" s="97" t="s">
        <v>173</v>
      </c>
      <c r="B77" s="146" t="s">
        <v>231</v>
      </c>
      <c r="C77" s="150" t="n">
        <f aca="false">((100%+8.33%+11.11%)*8%*40%+0.18%)</f>
        <v>0.0400208</v>
      </c>
      <c r="D77" s="148" t="n">
        <f aca="false">C77*$D$20</f>
        <v>96.164779696</v>
      </c>
      <c r="E77" s="82"/>
    </row>
    <row r="78" customFormat="false" ht="15" hidden="false" customHeight="true" outlineLevel="0" collapsed="false">
      <c r="A78" s="152" t="s">
        <v>186</v>
      </c>
      <c r="B78" s="152"/>
      <c r="C78" s="153" t="n">
        <f aca="false">SUM(C72:C77)</f>
        <v>0.0712541333333333</v>
      </c>
      <c r="D78" s="154" t="n">
        <f aca="false">SUM(D72:D77)</f>
        <v>171.214419362667</v>
      </c>
      <c r="E78" s="155"/>
      <c r="F78" s="109"/>
    </row>
    <row r="79" customFormat="false" ht="15" hidden="false" customHeight="false" outlineLevel="0" collapsed="false">
      <c r="A79" s="82"/>
      <c r="B79" s="82"/>
      <c r="C79" s="156"/>
      <c r="D79" s="82"/>
      <c r="E79" s="109"/>
      <c r="F79" s="109"/>
    </row>
    <row r="80" customFormat="false" ht="15" hidden="false" customHeight="false" outlineLevel="0" collapsed="false">
      <c r="A80" s="93" t="s">
        <v>232</v>
      </c>
      <c r="B80" s="93"/>
      <c r="C80" s="93"/>
      <c r="D80" s="93"/>
      <c r="E80" s="109"/>
    </row>
    <row r="81" customFormat="false" ht="15" hidden="false" customHeight="false" outlineLevel="0" collapsed="false">
      <c r="A81" s="157"/>
      <c r="B81" s="157"/>
      <c r="C81" s="157"/>
      <c r="D81" s="158"/>
      <c r="E81" s="109"/>
    </row>
    <row r="82" customFormat="false" ht="15" hidden="false" customHeight="false" outlineLevel="0" collapsed="false">
      <c r="A82" s="111" t="s">
        <v>233</v>
      </c>
      <c r="B82" s="111"/>
      <c r="C82" s="111"/>
      <c r="D82" s="111"/>
      <c r="E82" s="159" t="s">
        <v>234</v>
      </c>
      <c r="F82" s="109"/>
    </row>
    <row r="83" customFormat="false" ht="16.5" hidden="false" customHeight="true" outlineLevel="0" collapsed="false">
      <c r="D83" s="108"/>
      <c r="E83" s="109"/>
    </row>
    <row r="84" customFormat="false" ht="15" hidden="false" customHeight="false" outlineLevel="0" collapsed="false">
      <c r="A84" s="95" t="s">
        <v>235</v>
      </c>
      <c r="B84" s="96" t="s">
        <v>236</v>
      </c>
      <c r="C84" s="95" t="s">
        <v>183</v>
      </c>
      <c r="D84" s="96" t="s">
        <v>162</v>
      </c>
      <c r="E84" s="108"/>
    </row>
    <row r="85" customFormat="false" ht="15" hidden="false" customHeight="false" outlineLevel="0" collapsed="false">
      <c r="A85" s="97" t="s">
        <v>163</v>
      </c>
      <c r="B85" s="113" t="s">
        <v>237</v>
      </c>
      <c r="C85" s="160" t="n">
        <f aca="false">((((1/12/12))+(((1/12/12)/3))*100%))</f>
        <v>0.00925925925925926</v>
      </c>
      <c r="D85" s="115" t="n">
        <f aca="false">($D$20+$D$30+$D$43)*C85*0</f>
        <v>0</v>
      </c>
      <c r="E85" s="161"/>
    </row>
    <row r="86" customFormat="false" ht="15" hidden="false" customHeight="false" outlineLevel="0" collapsed="false">
      <c r="A86" s="97" t="s">
        <v>165</v>
      </c>
      <c r="B86" s="113" t="s">
        <v>238</v>
      </c>
      <c r="C86" s="160" t="n">
        <f aca="false">((2/30)/12)*100%</f>
        <v>0.00555555555555556</v>
      </c>
      <c r="D86" s="115" t="n">
        <f aca="false">($D$20+D59)*C86</f>
        <v>17.0949877777778</v>
      </c>
      <c r="E86" s="82"/>
    </row>
    <row r="87" customFormat="false" ht="15" hidden="false" customHeight="false" outlineLevel="0" collapsed="false">
      <c r="A87" s="97" t="s">
        <v>167</v>
      </c>
      <c r="B87" s="113" t="s">
        <v>239</v>
      </c>
      <c r="C87" s="162" t="n">
        <f aca="false">(((5/30)/12)*0.015)*100%</f>
        <v>0.000208333333333333</v>
      </c>
      <c r="D87" s="115" t="n">
        <f aca="false">($D$20+$D$30+$D$43)*C87</f>
        <v>0.817976993550607</v>
      </c>
      <c r="E87" s="82"/>
    </row>
    <row r="88" customFormat="false" ht="15" hidden="false" customHeight="false" outlineLevel="0" collapsed="false">
      <c r="A88" s="97" t="s">
        <v>171</v>
      </c>
      <c r="B88" s="113" t="s">
        <v>240</v>
      </c>
      <c r="C88" s="162" t="n">
        <f aca="false">(((15/30)/12)*0.08)*100%</f>
        <v>0.00333333333333333</v>
      </c>
      <c r="D88" s="115" t="n">
        <f aca="false">($D$20+$D$30+$D$43)*C88</f>
        <v>13.0876318968097</v>
      </c>
      <c r="E88" s="82"/>
    </row>
    <row r="89" customFormat="false" ht="15" hidden="false" customHeight="false" outlineLevel="0" collapsed="false">
      <c r="A89" s="163" t="s">
        <v>169</v>
      </c>
      <c r="B89" s="164" t="s">
        <v>241</v>
      </c>
      <c r="C89" s="165" t="n">
        <f aca="false">((4/12)/12*0.02*100%)</f>
        <v>0.000555555555555556</v>
      </c>
      <c r="D89" s="115" t="n">
        <f aca="false">($D$20+$D$30+$D$43)*C89</f>
        <v>2.18127198280162</v>
      </c>
      <c r="E89" s="103"/>
    </row>
    <row r="90" customFormat="false" ht="15" hidden="false" customHeight="false" outlineLevel="0" collapsed="false">
      <c r="A90" s="163" t="s">
        <v>173</v>
      </c>
      <c r="B90" s="113" t="s">
        <v>242</v>
      </c>
      <c r="C90" s="166" t="n">
        <v>0</v>
      </c>
      <c r="D90" s="115" t="n">
        <f aca="false">$D$19*C90</f>
        <v>0</v>
      </c>
      <c r="E90" s="103"/>
    </row>
    <row r="91" customFormat="false" ht="15" hidden="false" customHeight="true" outlineLevel="0" collapsed="false">
      <c r="A91" s="95" t="s">
        <v>201</v>
      </c>
      <c r="B91" s="95"/>
      <c r="C91" s="167" t="n">
        <f aca="false">SUM(C85:C90)</f>
        <v>0.018912037037037</v>
      </c>
      <c r="D91" s="168" t="n">
        <f aca="false">SUM(D85:D90)</f>
        <v>33.1818686509397</v>
      </c>
    </row>
    <row r="92" customFormat="false" ht="15" hidden="false" customHeight="false" outlineLevel="0" collapsed="false">
      <c r="A92" s="82"/>
      <c r="B92" s="82"/>
      <c r="C92" s="82"/>
      <c r="D92" s="82"/>
      <c r="E92" s="109"/>
    </row>
    <row r="93" customFormat="false" ht="15" hidden="false" customHeight="false" outlineLevel="0" collapsed="false">
      <c r="A93" s="111" t="s">
        <v>243</v>
      </c>
      <c r="B93" s="111"/>
      <c r="C93" s="111"/>
      <c r="D93" s="111"/>
    </row>
    <row r="94" customFormat="false" ht="15" hidden="false" customHeight="false" outlineLevel="0" collapsed="false">
      <c r="A94" s="110"/>
      <c r="B94" s="82"/>
      <c r="C94" s="82"/>
      <c r="D94" s="82"/>
    </row>
    <row r="95" customFormat="false" ht="15" hidden="false" customHeight="false" outlineLevel="0" collapsed="false">
      <c r="A95" s="95" t="s">
        <v>244</v>
      </c>
      <c r="B95" s="96" t="s">
        <v>245</v>
      </c>
      <c r="C95" s="95" t="s">
        <v>183</v>
      </c>
      <c r="D95" s="96" t="s">
        <v>162</v>
      </c>
      <c r="E95" s="82"/>
    </row>
    <row r="96" customFormat="false" ht="15" hidden="false" customHeight="false" outlineLevel="0" collapsed="false">
      <c r="A96" s="97" t="s">
        <v>163</v>
      </c>
      <c r="B96" s="113" t="s">
        <v>246</v>
      </c>
      <c r="C96" s="169"/>
      <c r="D96" s="170"/>
      <c r="E96" s="82"/>
    </row>
    <row r="97" customFormat="false" ht="15" hidden="false" customHeight="true" outlineLevel="0" collapsed="false">
      <c r="A97" s="95" t="s">
        <v>186</v>
      </c>
      <c r="B97" s="95"/>
      <c r="C97" s="171"/>
      <c r="D97" s="172" t="n">
        <f aca="false">SUM(D96)</f>
        <v>0</v>
      </c>
      <c r="E97" s="82"/>
    </row>
    <row r="98" customFormat="false" ht="15" hidden="false" customHeight="false" outlineLevel="0" collapsed="false">
      <c r="A98" s="82"/>
      <c r="B98" s="82"/>
      <c r="C98" s="82"/>
      <c r="D98" s="82"/>
      <c r="E98" s="82"/>
    </row>
    <row r="99" customFormat="false" ht="15" hidden="false" customHeight="false" outlineLevel="0" collapsed="false">
      <c r="A99" s="111" t="s">
        <v>247</v>
      </c>
      <c r="B99" s="111"/>
      <c r="C99" s="111"/>
    </row>
    <row r="100" customFormat="false" ht="15" hidden="false" customHeight="false" outlineLevel="0" collapsed="false">
      <c r="A100" s="110"/>
      <c r="B100" s="82"/>
      <c r="C100" s="82"/>
    </row>
    <row r="101" customFormat="false" ht="15" hidden="false" customHeight="false" outlineLevel="0" collapsed="false">
      <c r="A101" s="94" t="n">
        <v>4</v>
      </c>
      <c r="B101" s="96" t="s">
        <v>248</v>
      </c>
      <c r="C101" s="96" t="s">
        <v>162</v>
      </c>
      <c r="D101" s="82"/>
    </row>
    <row r="102" customFormat="false" ht="15" hidden="false" customHeight="false" outlineLevel="0" collapsed="false">
      <c r="A102" s="97" t="s">
        <v>235</v>
      </c>
      <c r="B102" s="113" t="s">
        <v>236</v>
      </c>
      <c r="C102" s="100" t="n">
        <f aca="false">D91</f>
        <v>33.1818686509397</v>
      </c>
      <c r="D102" s="82"/>
    </row>
    <row r="103" customFormat="false" ht="15" hidden="false" customHeight="false" outlineLevel="0" collapsed="false">
      <c r="A103" s="97" t="s">
        <v>244</v>
      </c>
      <c r="B103" s="113" t="s">
        <v>245</v>
      </c>
      <c r="C103" s="100" t="n">
        <f aca="false">D97</f>
        <v>0</v>
      </c>
      <c r="D103" s="82"/>
    </row>
    <row r="104" customFormat="false" ht="15.75" hidden="false" customHeight="true" outlineLevel="0" collapsed="false">
      <c r="A104" s="95" t="s">
        <v>186</v>
      </c>
      <c r="B104" s="95"/>
      <c r="C104" s="172" t="n">
        <f aca="false">SUM(C102:C103)</f>
        <v>33.1818686509397</v>
      </c>
      <c r="D104" s="82"/>
    </row>
    <row r="105" customFormat="false" ht="15" hidden="false" customHeight="false" outlineLevel="0" collapsed="false">
      <c r="A105" s="82"/>
      <c r="B105" s="82"/>
      <c r="C105" s="82"/>
      <c r="D105" s="82"/>
    </row>
    <row r="106" customFormat="false" ht="9" hidden="false" customHeight="true" outlineLevel="0" collapsed="false">
      <c r="A106" s="82"/>
      <c r="B106" s="82"/>
      <c r="C106" s="82"/>
      <c r="D106" s="82"/>
    </row>
    <row r="107" customFormat="false" ht="15" hidden="false" customHeight="false" outlineLevel="0" collapsed="false">
      <c r="A107" s="93" t="s">
        <v>249</v>
      </c>
      <c r="B107" s="93"/>
      <c r="C107" s="93"/>
    </row>
    <row r="108" customFormat="false" ht="15" hidden="false" customHeight="false" outlineLevel="0" collapsed="false">
      <c r="A108" s="82"/>
      <c r="B108" s="82"/>
      <c r="C108" s="82"/>
    </row>
    <row r="109" customFormat="false" ht="15" hidden="false" customHeight="false" outlineLevel="0" collapsed="false">
      <c r="A109" s="94" t="n">
        <v>5</v>
      </c>
      <c r="B109" s="173" t="s">
        <v>250</v>
      </c>
      <c r="C109" s="96" t="s">
        <v>162</v>
      </c>
      <c r="D109" s="82"/>
    </row>
    <row r="110" customFormat="false" ht="15" hidden="false" customHeight="false" outlineLevel="0" collapsed="false">
      <c r="A110" s="97" t="s">
        <v>163</v>
      </c>
      <c r="B110" s="113" t="s">
        <v>251</v>
      </c>
      <c r="C110" s="101" t="n">
        <f aca="false">Uniformes!F14</f>
        <v>40.93</v>
      </c>
      <c r="D110" s="82"/>
    </row>
    <row r="111" customFormat="false" ht="15" hidden="false" customHeight="false" outlineLevel="0" collapsed="false">
      <c r="A111" s="97" t="s">
        <v>165</v>
      </c>
      <c r="B111" s="113" t="s">
        <v>252</v>
      </c>
      <c r="C111" s="101" t="n">
        <f aca="false">'EPI''s e EPC''s'!F33</f>
        <v>11.4341666666667</v>
      </c>
      <c r="D111" s="82"/>
    </row>
    <row r="112" customFormat="false" ht="15" hidden="false" customHeight="false" outlineLevel="0" collapsed="false">
      <c r="A112" s="97" t="s">
        <v>167</v>
      </c>
      <c r="B112" s="113" t="s">
        <v>66</v>
      </c>
      <c r="C112" s="101" t="n">
        <f aca="false">'Equipamentos e Ferramentas'!G55</f>
        <v>2.36416666666667</v>
      </c>
      <c r="E112" s="82"/>
    </row>
    <row r="113" customFormat="false" ht="15" hidden="false" customHeight="false" outlineLevel="0" collapsed="false">
      <c r="A113" s="97" t="s">
        <v>169</v>
      </c>
      <c r="B113" s="113" t="s">
        <v>121</v>
      </c>
      <c r="C113" s="101"/>
      <c r="D113" s="82"/>
    </row>
    <row r="114" customFormat="false" ht="15" hidden="false" customHeight="true" outlineLevel="0" collapsed="false">
      <c r="A114" s="95" t="s">
        <v>201</v>
      </c>
      <c r="B114" s="95"/>
      <c r="C114" s="174" t="n">
        <f aca="false">SUM(C110:C113)</f>
        <v>54.7283333333333</v>
      </c>
      <c r="D114" s="82"/>
    </row>
    <row r="115" customFormat="false" ht="15" hidden="false" customHeight="false" outlineLevel="0" collapsed="false">
      <c r="A115" s="82"/>
      <c r="B115" s="82"/>
      <c r="C115" s="82"/>
      <c r="D115" s="82"/>
    </row>
    <row r="116" customFormat="false" ht="15" hidden="false" customHeight="false" outlineLevel="0" collapsed="false">
      <c r="A116" s="93" t="s">
        <v>253</v>
      </c>
      <c r="B116" s="93"/>
      <c r="C116" s="93"/>
      <c r="D116" s="93"/>
      <c r="E116" s="175"/>
    </row>
    <row r="117" customFormat="false" ht="15" hidden="false" customHeight="false" outlineLevel="0" collapsed="false">
      <c r="A117" s="82"/>
      <c r="B117" s="82"/>
      <c r="C117" s="82"/>
      <c r="D117" s="82"/>
      <c r="E117" s="175"/>
    </row>
    <row r="118" customFormat="false" ht="15" hidden="false" customHeight="false" outlineLevel="0" collapsed="false">
      <c r="A118" s="94" t="n">
        <v>6</v>
      </c>
      <c r="B118" s="173" t="s">
        <v>254</v>
      </c>
      <c r="C118" s="96" t="s">
        <v>191</v>
      </c>
      <c r="D118" s="176" t="s">
        <v>162</v>
      </c>
      <c r="E118" s="177"/>
    </row>
    <row r="119" customFormat="false" ht="15" hidden="false" customHeight="false" outlineLevel="0" collapsed="false">
      <c r="A119" s="97" t="s">
        <v>163</v>
      </c>
      <c r="B119" s="113" t="s">
        <v>255</v>
      </c>
      <c r="C119" s="162" t="n">
        <v>0.05</v>
      </c>
      <c r="D119" s="178" t="n">
        <f aca="false">$C$136*C119</f>
        <v>242.984599519493</v>
      </c>
      <c r="E119" s="179"/>
    </row>
    <row r="120" customFormat="false" ht="15" hidden="false" customHeight="false" outlineLevel="0" collapsed="false">
      <c r="A120" s="97" t="s">
        <v>165</v>
      </c>
      <c r="B120" s="113" t="s">
        <v>256</v>
      </c>
      <c r="C120" s="162" t="n">
        <v>0.0679</v>
      </c>
      <c r="D120" s="178" t="n">
        <f aca="false">($C$136+$D$119)*C120</f>
        <v>346.471740454845</v>
      </c>
      <c r="E120" s="179"/>
    </row>
    <row r="121" customFormat="false" ht="15" hidden="false" customHeight="false" outlineLevel="0" collapsed="false">
      <c r="A121" s="97" t="s">
        <v>167</v>
      </c>
      <c r="B121" s="113" t="s">
        <v>257</v>
      </c>
      <c r="C121" s="180" t="n">
        <f aca="false">C122+C123+C124</f>
        <v>0.08653</v>
      </c>
      <c r="D121" s="178"/>
      <c r="E121" s="179"/>
    </row>
    <row r="122" customFormat="false" ht="15" hidden="false" customHeight="false" outlineLevel="0" collapsed="false">
      <c r="A122" s="97"/>
      <c r="B122" s="113" t="s">
        <v>258</v>
      </c>
      <c r="C122" s="162" t="n">
        <v>0.00653</v>
      </c>
      <c r="D122" s="181" t="n">
        <f aca="false">(($C$136+$D$119+$D$120)/1-$C$121)*C122</f>
        <v>35.5823735563782</v>
      </c>
      <c r="E122" s="175"/>
    </row>
    <row r="123" customFormat="false" ht="15" hidden="false" customHeight="false" outlineLevel="0" collapsed="false">
      <c r="A123" s="97"/>
      <c r="B123" s="113" t="s">
        <v>259</v>
      </c>
      <c r="C123" s="182" t="n">
        <v>0.03</v>
      </c>
      <c r="D123" s="181" t="n">
        <f aca="false">(($C$136+$D$119+$D$120)/1-$C$121)*C123</f>
        <v>163.471854010926</v>
      </c>
      <c r="E123" s="175"/>
    </row>
    <row r="124" customFormat="false" ht="15" hidden="false" customHeight="false" outlineLevel="0" collapsed="false">
      <c r="A124" s="97"/>
      <c r="B124" s="113" t="s">
        <v>260</v>
      </c>
      <c r="C124" s="162" t="n">
        <v>0.05</v>
      </c>
      <c r="D124" s="183" t="n">
        <f aca="false">(($C$136+$D$119+$D$120)/1-$C$121)*C124</f>
        <v>272.45309001821</v>
      </c>
    </row>
    <row r="125" customFormat="false" ht="15" hidden="false" customHeight="true" outlineLevel="0" collapsed="false">
      <c r="A125" s="95" t="s">
        <v>201</v>
      </c>
      <c r="B125" s="95"/>
      <c r="C125" s="184" t="n">
        <f aca="false">SUM(C119:C124)-C121</f>
        <v>0.20443</v>
      </c>
      <c r="D125" s="172" t="n">
        <f aca="false">SUM(D119:D124)</f>
        <v>1060.96365755985</v>
      </c>
      <c r="E125" s="109"/>
    </row>
    <row r="126" customFormat="false" ht="15" hidden="false" customHeight="false" outlineLevel="0" collapsed="false">
      <c r="A126" s="185"/>
      <c r="B126" s="185"/>
      <c r="C126" s="186"/>
      <c r="D126" s="187"/>
      <c r="E126" s="109"/>
    </row>
    <row r="127" customFormat="false" ht="15" hidden="false" customHeight="false" outlineLevel="0" collapsed="false">
      <c r="A127" s="188"/>
      <c r="B127" s="142"/>
      <c r="C127" s="189"/>
      <c r="D127" s="190"/>
    </row>
    <row r="128" customFormat="false" ht="15" hidden="false" customHeight="false" outlineLevel="0" collapsed="false">
      <c r="A128" s="93" t="s">
        <v>261</v>
      </c>
      <c r="B128" s="93"/>
      <c r="C128" s="93"/>
      <c r="D128" s="82"/>
    </row>
    <row r="129" customFormat="false" ht="15" hidden="false" customHeight="false" outlineLevel="0" collapsed="false">
      <c r="A129" s="82"/>
      <c r="B129" s="82"/>
      <c r="C129" s="82"/>
      <c r="D129" s="82"/>
    </row>
    <row r="130" customFormat="false" ht="26.85" hidden="false" customHeight="false" outlineLevel="0" collapsed="false">
      <c r="A130" s="94"/>
      <c r="B130" s="96" t="s">
        <v>262</v>
      </c>
      <c r="C130" s="96" t="s">
        <v>162</v>
      </c>
      <c r="D130" s="82"/>
      <c r="E130" s="191"/>
    </row>
    <row r="131" customFormat="false" ht="15" hidden="false" customHeight="false" outlineLevel="0" collapsed="false">
      <c r="A131" s="192" t="s">
        <v>163</v>
      </c>
      <c r="B131" s="113" t="s">
        <v>160</v>
      </c>
      <c r="C131" s="193" t="n">
        <f aca="false">D19</f>
        <v>2402.87</v>
      </c>
      <c r="D131" s="82"/>
      <c r="E131" s="109"/>
    </row>
    <row r="132" customFormat="false" ht="15" hidden="false" customHeight="false" outlineLevel="0" collapsed="false">
      <c r="A132" s="192" t="s">
        <v>165</v>
      </c>
      <c r="B132" s="113" t="s">
        <v>178</v>
      </c>
      <c r="C132" s="193" t="n">
        <f aca="false">C67</f>
        <v>2197.64736904291</v>
      </c>
      <c r="D132" s="82"/>
    </row>
    <row r="133" customFormat="false" ht="15" hidden="false" customHeight="false" outlineLevel="0" collapsed="false">
      <c r="A133" s="192" t="s">
        <v>167</v>
      </c>
      <c r="B133" s="113" t="s">
        <v>223</v>
      </c>
      <c r="C133" s="193" t="n">
        <f aca="false">D78+0.05</f>
        <v>171.264419362667</v>
      </c>
      <c r="D133" s="82"/>
    </row>
    <row r="134" customFormat="false" ht="15" hidden="false" customHeight="false" outlineLevel="0" collapsed="false">
      <c r="A134" s="192" t="s">
        <v>169</v>
      </c>
      <c r="B134" s="113" t="s">
        <v>232</v>
      </c>
      <c r="C134" s="193" t="n">
        <f aca="false">C104</f>
        <v>33.1818686509397</v>
      </c>
      <c r="D134" s="82"/>
    </row>
    <row r="135" customFormat="false" ht="15" hidden="false" customHeight="false" outlineLevel="0" collapsed="false">
      <c r="A135" s="192" t="s">
        <v>171</v>
      </c>
      <c r="B135" s="113" t="s">
        <v>249</v>
      </c>
      <c r="C135" s="193" t="n">
        <f aca="false">C114</f>
        <v>54.7283333333333</v>
      </c>
      <c r="D135" s="82"/>
    </row>
    <row r="136" customFormat="false" ht="15" hidden="false" customHeight="true" outlineLevel="0" collapsed="false">
      <c r="A136" s="95" t="s">
        <v>263</v>
      </c>
      <c r="B136" s="95"/>
      <c r="C136" s="194" t="n">
        <f aca="false">SUM(C131:C135)</f>
        <v>4859.69199038985</v>
      </c>
      <c r="D136" s="195"/>
    </row>
    <row r="137" customFormat="false" ht="15" hidden="false" customHeight="false" outlineLevel="0" collapsed="false">
      <c r="A137" s="192" t="s">
        <v>173</v>
      </c>
      <c r="B137" s="113" t="s">
        <v>264</v>
      </c>
      <c r="C137" s="193" t="n">
        <f aca="false">D125</f>
        <v>1060.96365755985</v>
      </c>
      <c r="D137" s="82"/>
    </row>
    <row r="138" customFormat="false" ht="15" hidden="false" customHeight="false" outlineLevel="0" collapsed="false">
      <c r="A138" s="192"/>
      <c r="B138" s="113"/>
      <c r="C138" s="193"/>
      <c r="D138" s="82"/>
    </row>
    <row r="139" customFormat="false" ht="15" hidden="false" customHeight="true" outlineLevel="0" collapsed="false">
      <c r="A139" s="95" t="s">
        <v>265</v>
      </c>
      <c r="B139" s="95"/>
      <c r="C139" s="196" t="n">
        <f aca="false">SUM(C136:C138)</f>
        <v>5920.6556479497</v>
      </c>
      <c r="D139" s="108"/>
      <c r="E139" s="109"/>
    </row>
    <row r="140" customFormat="false" ht="15" hidden="false" customHeight="false" outlineLevel="0" collapsed="false">
      <c r="E140" s="109"/>
    </row>
    <row r="141" customFormat="false" ht="15" hidden="false" customHeight="true" outlineLevel="0" collapsed="false">
      <c r="A141" s="7" t="s">
        <v>270</v>
      </c>
      <c r="B141" s="7"/>
      <c r="C141" s="7"/>
      <c r="D141" s="7"/>
    </row>
    <row r="142" customFormat="false" ht="15" hidden="false" customHeight="false" outlineLevel="0" collapsed="false">
      <c r="A142" s="7"/>
      <c r="B142" s="7"/>
      <c r="C142" s="7"/>
      <c r="D142" s="7"/>
    </row>
    <row r="143" customFormat="false" ht="15" hidden="false" customHeight="false" outlineLevel="0" collapsed="false">
      <c r="A143" s="7"/>
      <c r="B143" s="7"/>
      <c r="C143" s="7"/>
      <c r="D143" s="7"/>
    </row>
    <row r="144" customFormat="false" ht="15" hidden="false" customHeight="false" outlineLevel="0" collapsed="false">
      <c r="A144" s="7"/>
      <c r="B144" s="7"/>
      <c r="C144" s="7"/>
      <c r="D144" s="7"/>
    </row>
    <row r="145" customFormat="false" ht="15" hidden="false" customHeight="false" outlineLevel="0" collapsed="false">
      <c r="A145" s="7"/>
      <c r="B145" s="7"/>
      <c r="C145" s="7"/>
      <c r="D145" s="7"/>
    </row>
    <row r="146" customFormat="false" ht="15" hidden="false" customHeight="false" outlineLevel="0" collapsed="false">
      <c r="A146" s="7"/>
      <c r="B146" s="7"/>
      <c r="C146" s="7"/>
      <c r="D146" s="7"/>
    </row>
    <row r="148" customFormat="false" ht="15" hidden="false" customHeight="false" outlineLevel="0" collapsed="false">
      <c r="A148" s="1" t="s">
        <v>27</v>
      </c>
    </row>
  </sheetData>
  <mergeCells count="44">
    <mergeCell ref="A2:D2"/>
    <mergeCell ref="A3:D3"/>
    <mergeCell ref="A4:B4"/>
    <mergeCell ref="A5:B5"/>
    <mergeCell ref="A6:B6"/>
    <mergeCell ref="A7:B7"/>
    <mergeCell ref="A9:D9"/>
    <mergeCell ref="B11:C11"/>
    <mergeCell ref="B12:C12"/>
    <mergeCell ref="B13:C13"/>
    <mergeCell ref="B14:C14"/>
    <mergeCell ref="B15:C15"/>
    <mergeCell ref="B16:C16"/>
    <mergeCell ref="B17:C17"/>
    <mergeCell ref="B18:C18"/>
    <mergeCell ref="A19:C19"/>
    <mergeCell ref="A20:C20"/>
    <mergeCell ref="A23:D23"/>
    <mergeCell ref="A25:D25"/>
    <mergeCell ref="A30:B30"/>
    <mergeCell ref="A32:D32"/>
    <mergeCell ref="A43:B43"/>
    <mergeCell ref="A45:D45"/>
    <mergeCell ref="A59:B59"/>
    <mergeCell ref="A61:C61"/>
    <mergeCell ref="A67:B67"/>
    <mergeCell ref="A69:D69"/>
    <mergeCell ref="A70:D70"/>
    <mergeCell ref="A78:B78"/>
    <mergeCell ref="A80:D80"/>
    <mergeCell ref="A82:D82"/>
    <mergeCell ref="A91:B91"/>
    <mergeCell ref="A93:D93"/>
    <mergeCell ref="A97:B97"/>
    <mergeCell ref="A99:C99"/>
    <mergeCell ref="A104:B104"/>
    <mergeCell ref="A107:C107"/>
    <mergeCell ref="A114:B114"/>
    <mergeCell ref="A116:D116"/>
    <mergeCell ref="A125:B125"/>
    <mergeCell ref="A128:C128"/>
    <mergeCell ref="A136:B136"/>
    <mergeCell ref="A139:B139"/>
    <mergeCell ref="A141:D146"/>
  </mergeCells>
  <printOptions headings="false" gridLines="false" gridLinesSet="true" horizontalCentered="true" verticalCentered="false"/>
  <pageMargins left="0.511805555555556" right="0.511805555555556" top="0.7875" bottom="0.7875" header="0.511811023622047" footer="0.511811023622047"/>
  <pageSetup paperSize="9" scale="78" fitToWidth="1" fitToHeight="1" pageOrder="downThenOver" orientation="portrait" blackAndWhite="false" draft="false" cellComments="none" horizontalDpi="300" verticalDpi="300" copies="1"/>
  <headerFooter differentFirst="false" differentOddEven="false">
    <oddHeader/>
    <oddFooter/>
  </headerFooter>
  <rowBreaks count="2" manualBreakCount="2">
    <brk id="60" man="true" max="16383" min="0"/>
    <brk id="115" man="true" max="16383" min="0"/>
  </rowBreaks>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B4:O1048576"/>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I8" activeCellId="0" sqref="I8"/>
    </sheetView>
  </sheetViews>
  <sheetFormatPr defaultColWidth="8.6796875" defaultRowHeight="15" zeroHeight="false" outlineLevelRow="0" outlineLevelCol="0"/>
  <cols>
    <col collapsed="false" customWidth="true" hidden="false" outlineLevel="0" max="2" min="2" style="1" width="6.57"/>
    <col collapsed="false" customWidth="true" hidden="false" outlineLevel="0" max="4" min="3" style="1" width="41.22"/>
    <col collapsed="false" customWidth="true" hidden="false" outlineLevel="0" max="5" min="5" style="1" width="13.29"/>
    <col collapsed="false" customWidth="true" hidden="false" outlineLevel="0" max="6" min="6" style="1" width="16.43"/>
    <col collapsed="false" customWidth="true" hidden="false" outlineLevel="0" max="7" min="7" style="1" width="13"/>
    <col collapsed="false" customWidth="true" hidden="false" outlineLevel="0" max="9" min="8" style="1" width="22.42"/>
    <col collapsed="false" customWidth="true" hidden="false" outlineLevel="0" max="10" min="10" style="1" width="3.42"/>
    <col collapsed="false" customWidth="true" hidden="false" outlineLevel="0" max="11" min="11" style="1" width="4.14"/>
    <col collapsed="false" customWidth="true" hidden="false" outlineLevel="0" max="12" min="12" style="1" width="22.29"/>
    <col collapsed="false" customWidth="true" hidden="false" outlineLevel="0" max="13" min="13" style="1" width="17.42"/>
    <col collapsed="false" customWidth="true" hidden="false" outlineLevel="0" max="14" min="14" style="1" width="15.42"/>
  </cols>
  <sheetData>
    <row r="4" customFormat="false" ht="46.25" hidden="false" customHeight="false" outlineLevel="0" collapsed="false">
      <c r="B4" s="199" t="s">
        <v>271</v>
      </c>
      <c r="C4" s="199" t="s">
        <v>272</v>
      </c>
      <c r="D4" s="199" t="s">
        <v>273</v>
      </c>
      <c r="E4" s="200" t="s">
        <v>274</v>
      </c>
      <c r="F4" s="200" t="s">
        <v>275</v>
      </c>
      <c r="G4" s="200" t="s">
        <v>276</v>
      </c>
      <c r="H4" s="200" t="s">
        <v>277</v>
      </c>
      <c r="I4" s="200" t="s">
        <v>278</v>
      </c>
    </row>
    <row r="5" customFormat="false" ht="20.85" hidden="false" customHeight="false" outlineLevel="0" collapsed="false">
      <c r="B5" s="23" t="n">
        <v>1</v>
      </c>
      <c r="C5" s="80" t="s">
        <v>279</v>
      </c>
      <c r="D5" s="80" t="s">
        <v>280</v>
      </c>
      <c r="E5" s="80" t="s">
        <v>281</v>
      </c>
      <c r="F5" s="23" t="n">
        <v>6</v>
      </c>
      <c r="G5" s="201" t="n">
        <f aca="false">'Jardineiro Roçador Podador'!C139</f>
        <v>5527.85733006185</v>
      </c>
      <c r="H5" s="201" t="n">
        <f aca="false">G5*12</f>
        <v>66334.2879607422</v>
      </c>
      <c r="I5" s="201" t="n">
        <f aca="false">H5*F5</f>
        <v>398005.727764453</v>
      </c>
      <c r="L5" s="109"/>
      <c r="M5" s="109"/>
    </row>
    <row r="6" customFormat="false" ht="20.85" hidden="false" customHeight="false" outlineLevel="0" collapsed="false">
      <c r="B6" s="23" t="n">
        <v>2</v>
      </c>
      <c r="C6" s="80" t="s">
        <v>279</v>
      </c>
      <c r="D6" s="80" t="s">
        <v>282</v>
      </c>
      <c r="E6" s="80" t="s">
        <v>281</v>
      </c>
      <c r="F6" s="23" t="n">
        <v>6</v>
      </c>
      <c r="G6" s="201" t="n">
        <f aca="false">'Jardineiro Roçador Podador'!C139</f>
        <v>5527.85733006185</v>
      </c>
      <c r="H6" s="201" t="n">
        <f aca="false">G6*12</f>
        <v>66334.2879607422</v>
      </c>
      <c r="I6" s="201" t="n">
        <f aca="false">H6*F6</f>
        <v>398005.727764453</v>
      </c>
      <c r="L6" s="109"/>
      <c r="M6" s="109"/>
    </row>
    <row r="7" customFormat="false" ht="15" hidden="false" customHeight="false" outlineLevel="0" collapsed="false">
      <c r="B7" s="23" t="n">
        <v>3</v>
      </c>
      <c r="C7" s="80" t="s">
        <v>279</v>
      </c>
      <c r="D7" s="80" t="s">
        <v>283</v>
      </c>
      <c r="E7" s="80" t="s">
        <v>281</v>
      </c>
      <c r="F7" s="23" t="n">
        <v>1</v>
      </c>
      <c r="G7" s="201" t="n">
        <f aca="false">Encarregado!C139</f>
        <v>5920.6556479497</v>
      </c>
      <c r="H7" s="201" t="n">
        <f aca="false">G7*12</f>
        <v>71047.8677753964</v>
      </c>
      <c r="I7" s="201" t="n">
        <f aca="false">H7*F7</f>
        <v>71047.8677753964</v>
      </c>
      <c r="L7" s="109"/>
      <c r="M7" s="109"/>
    </row>
    <row r="8" customFormat="false" ht="15" hidden="false" customHeight="false" outlineLevel="0" collapsed="false">
      <c r="D8" s="202"/>
      <c r="F8" s="203" t="s">
        <v>284</v>
      </c>
      <c r="G8" s="203"/>
      <c r="H8" s="203"/>
      <c r="I8" s="204" t="n">
        <v>867059.3238</v>
      </c>
      <c r="J8" s="205"/>
      <c r="L8" s="202"/>
      <c r="M8" s="109"/>
    </row>
    <row r="9" customFormat="false" ht="15" hidden="false" customHeight="false" outlineLevel="0" collapsed="false">
      <c r="G9" s="2"/>
    </row>
    <row r="10" customFormat="false" ht="15" hidden="false" customHeight="false" outlineLevel="0" collapsed="false">
      <c r="L10" s="206"/>
      <c r="M10" s="206"/>
      <c r="N10" s="202"/>
      <c r="O10" s="202"/>
    </row>
    <row r="11" customFormat="false" ht="15" hidden="false" customHeight="true" outlineLevel="0" collapsed="false">
      <c r="D11" s="7" t="s">
        <v>26</v>
      </c>
      <c r="E11" s="7"/>
      <c r="F11" s="7"/>
      <c r="I11" s="205"/>
      <c r="M11" s="202"/>
      <c r="N11" s="202"/>
    </row>
    <row r="12" customFormat="false" ht="15" hidden="false" customHeight="false" outlineLevel="0" collapsed="false">
      <c r="D12" s="7"/>
      <c r="E12" s="7"/>
      <c r="F12" s="7"/>
      <c r="M12" s="206"/>
      <c r="N12" s="202"/>
    </row>
    <row r="13" customFormat="false" ht="15" hidden="false" customHeight="false" outlineLevel="0" collapsed="false">
      <c r="D13" s="7"/>
      <c r="E13" s="7"/>
      <c r="F13" s="7"/>
      <c r="K13" s="207"/>
      <c r="M13" s="202"/>
      <c r="N13" s="202"/>
    </row>
    <row r="14" customFormat="false" ht="15" hidden="false" customHeight="false" outlineLevel="0" collapsed="false">
      <c r="D14" s="7"/>
      <c r="E14" s="7"/>
      <c r="F14" s="7"/>
      <c r="L14" s="208"/>
      <c r="M14" s="209"/>
    </row>
    <row r="15" customFormat="false" ht="15" hidden="false" customHeight="false" outlineLevel="0" collapsed="false">
      <c r="D15" s="7"/>
      <c r="E15" s="7"/>
      <c r="F15" s="7"/>
      <c r="L15" s="210"/>
      <c r="M15" s="211"/>
      <c r="N15" s="202"/>
    </row>
    <row r="16" customFormat="false" ht="15" hidden="false" customHeight="false" outlineLevel="0" collapsed="false">
      <c r="D16" s="7"/>
      <c r="E16" s="7"/>
      <c r="F16" s="7"/>
      <c r="L16" s="208"/>
      <c r="M16" s="209"/>
    </row>
    <row r="17" customFormat="false" ht="15" hidden="false" customHeight="false" outlineLevel="0" collapsed="false">
      <c r="M17" s="212"/>
    </row>
    <row r="19" customFormat="false" ht="15" hidden="false" customHeight="false" outlineLevel="0" collapsed="false">
      <c r="J19" s="207"/>
    </row>
    <row r="20" customFormat="false" ht="15" hidden="false" customHeight="false" outlineLevel="0" collapsed="false">
      <c r="D20" s="1" t="s">
        <v>27</v>
      </c>
      <c r="L20" s="208"/>
      <c r="M20" s="209"/>
    </row>
    <row r="21" customFormat="false" ht="15" hidden="false" customHeight="false" outlineLevel="0" collapsed="false">
      <c r="D21" s="213"/>
      <c r="L21" s="210"/>
      <c r="M21" s="210"/>
    </row>
    <row r="22" customFormat="false" ht="15" hidden="false" customHeight="false" outlineLevel="0" collapsed="false">
      <c r="D22" s="213"/>
      <c r="L22" s="210"/>
      <c r="M22" s="210"/>
    </row>
    <row r="23" customFormat="false" ht="15" hidden="false" customHeight="false" outlineLevel="0" collapsed="false">
      <c r="D23" s="213"/>
      <c r="M23" s="212"/>
    </row>
    <row r="1048576" customFormat="false" ht="12.8" hidden="false" customHeight="false" outlineLevel="0" collapsed="false"/>
  </sheetData>
  <mergeCells count="2">
    <mergeCell ref="F8:H8"/>
    <mergeCell ref="D11:F16"/>
  </mergeCells>
  <printOptions headings="false" gridLines="false" gridLinesSet="true" horizontalCentered="false" verticalCentered="false"/>
  <pageMargins left="0.511805555555556" right="0.511805555555556" top="0.7875" bottom="0.7875" header="0.511811023622047" footer="0.511811023622047"/>
  <pageSetup paperSize="9" scale="100" fitToWidth="1" fitToHeight="1" pageOrder="downThenOver" orientation="landscape"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198</TotalTime>
  <Application>LibreOffice/24.2.5.2$Windows_X86_64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2018-01-23T19:35:16Z</dcterms:created>
  <dc:creator>Maria Arcangela Silva Casagrande</dc:creator>
  <dc:description/>
  <dc:language>pt-BR</dc:language>
  <cp:lastModifiedBy/>
  <cp:lastPrinted>2024-08-23T14:26:42Z</cp:lastPrinted>
  <dcterms:modified xsi:type="dcterms:W3CDTF">2025-07-09T15:58:18Z</dcterms:modified>
  <cp:revision>27</cp:revision>
  <dc:subject/>
  <dc:title/>
</cp:coreProperties>
</file>

<file path=docProps/custom.xml><?xml version="1.0" encoding="utf-8"?>
<Properties xmlns="http://schemas.openxmlformats.org/officeDocument/2006/custom-properties" xmlns:vt="http://schemas.openxmlformats.org/officeDocument/2006/docPropsVTypes"/>
</file>